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705" windowWidth="14610" windowHeight="8670" activeTab="0"/>
  </bookViews>
  <sheets>
    <sheet name="2.9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Robert Johnson</author>
    <author>Caroline Lachance</author>
  </authors>
  <commentList>
    <comment ref="H39" authorId="0">
      <text>
        <r>
          <rPr>
            <b/>
            <sz val="9"/>
            <rFont val="Tahoma"/>
            <family val="2"/>
          </rPr>
          <t>Robert Johnson:</t>
        </r>
        <r>
          <rPr>
            <sz val="9"/>
            <rFont val="Tahoma"/>
            <family val="2"/>
          </rPr>
          <t xml:space="preserve">
Vehicle allowance of $1,000 per month / indemnité de déplacement de 1 000$ par mois</t>
        </r>
      </text>
    </comment>
    <comment ref="O60" authorId="1">
      <text>
        <r>
          <rPr>
            <sz val="9"/>
            <rFont val="Tahoma"/>
            <family val="2"/>
          </rPr>
          <t xml:space="preserve">Part-year
</t>
        </r>
      </text>
    </comment>
    <comment ref="P45" authorId="1">
      <text>
        <r>
          <rPr>
            <sz val="9"/>
            <rFont val="Tahoma"/>
            <family val="2"/>
          </rPr>
          <t xml:space="preserve">New president part-year compensation
</t>
        </r>
      </text>
    </comment>
    <comment ref="N48" authorId="1">
      <text>
        <r>
          <rPr>
            <sz val="9"/>
            <rFont val="Tahoma"/>
            <family val="2"/>
          </rPr>
          <t xml:space="preserve">includes severance
</t>
        </r>
      </text>
    </comment>
    <comment ref="P48" authorId="1">
      <text>
        <r>
          <rPr>
            <sz val="9"/>
            <rFont val="Tahoma"/>
            <family val="2"/>
          </rPr>
          <t xml:space="preserve">New president, part year compensation
</t>
        </r>
      </text>
    </comment>
    <comment ref="G50" authorId="1">
      <text>
        <r>
          <rPr>
            <sz val="9"/>
            <rFont val="Tahoma"/>
            <family val="2"/>
          </rPr>
          <t xml:space="preserve">New president, part year
</t>
        </r>
      </text>
    </comment>
    <comment ref="P53" authorId="1">
      <text>
        <r>
          <rPr>
            <sz val="9"/>
            <rFont val="Tahoma"/>
            <family val="2"/>
          </rPr>
          <t xml:space="preserve">New president, part year compensation
</t>
        </r>
      </text>
    </comment>
    <comment ref="K55" authorId="1">
      <text>
        <r>
          <rPr>
            <sz val="9"/>
            <rFont val="Tahoma"/>
            <family val="2"/>
          </rPr>
          <t xml:space="preserve">Includes severance
</t>
        </r>
      </text>
    </comment>
    <comment ref="M55" authorId="1">
      <text>
        <r>
          <rPr>
            <sz val="9"/>
            <rFont val="Tahoma"/>
            <family val="2"/>
          </rPr>
          <t xml:space="preserve">New president, part year
</t>
        </r>
      </text>
    </comment>
    <comment ref="M42" authorId="1">
      <text>
        <r>
          <rPr>
            <sz val="9"/>
            <rFont val="Tahoma"/>
            <family val="2"/>
          </rPr>
          <t xml:space="preserve">New president
</t>
        </r>
      </text>
    </comment>
    <comment ref="C30" authorId="1">
      <text>
        <r>
          <rPr>
            <sz val="9"/>
            <rFont val="Tahoma"/>
            <family val="2"/>
          </rPr>
          <t>Outgoing president</t>
        </r>
      </text>
    </comment>
    <comment ref="P10" authorId="1">
      <text>
        <r>
          <rPr>
            <sz val="9"/>
            <rFont val="Tahoma"/>
            <family val="2"/>
          </rPr>
          <t xml:space="preserve">Average of range $150,000 to $174 999 / Salaire moyen de l'échelle $150 000 - 174 999
</t>
        </r>
      </text>
    </comment>
    <comment ref="P39" authorId="1">
      <text>
        <r>
          <rPr>
            <sz val="9"/>
            <rFont val="Tahoma"/>
            <family val="2"/>
          </rPr>
          <t xml:space="preserve">Outgoing president, part year compensation.
</t>
        </r>
      </text>
    </comment>
  </commentList>
</comments>
</file>

<file path=xl/sharedStrings.xml><?xml version="1.0" encoding="utf-8"?>
<sst xmlns="http://schemas.openxmlformats.org/spreadsheetml/2006/main" count="547" uniqueCount="158">
  <si>
    <t>Ann Buller</t>
  </si>
  <si>
    <t>John Tibbits</t>
  </si>
  <si>
    <t>Anne Sado</t>
  </si>
  <si>
    <t>Daniel Patterson</t>
  </si>
  <si>
    <t>George A. Tilly</t>
  </si>
  <si>
    <t>John Bowman</t>
  </si>
  <si>
    <t>Sharon Carry</t>
  </si>
  <si>
    <t>Don Gnatiuk</t>
  </si>
  <si>
    <t>-</t>
  </si>
  <si>
    <t>Ontario</t>
  </si>
  <si>
    <t>Alberta</t>
  </si>
  <si>
    <t>Ronald Common</t>
  </si>
  <si>
    <t>Don Lovisa</t>
  </si>
  <si>
    <t>Fred Gibbons</t>
  </si>
  <si>
    <t>David Agnew</t>
  </si>
  <si>
    <t>David Ross</t>
  </si>
  <si>
    <t>George Burton</t>
  </si>
  <si>
    <t>Lise Bourgeois</t>
  </si>
  <si>
    <t>Daniel Doz</t>
  </si>
  <si>
    <t>Joel Ward</t>
  </si>
  <si>
    <t>Trent Keough</t>
  </si>
  <si>
    <t>Jim Madder</t>
  </si>
  <si>
    <t>Denise Henning</t>
  </si>
  <si>
    <t>Angus Graeme</t>
  </si>
  <si>
    <t>Ken Tourand</t>
  </si>
  <si>
    <t>Glenn Feltham</t>
  </si>
  <si>
    <t>Paula Burns</t>
  </si>
  <si>
    <t>Marilyn Luscombe</t>
  </si>
  <si>
    <t>Don Bureaux</t>
  </si>
  <si>
    <t>Larry Rosia</t>
  </si>
  <si>
    <t>Judith Morris</t>
  </si>
  <si>
    <t>Marylynn West-Moynes</t>
  </si>
  <si>
    <t>Christopher Whitaker</t>
  </si>
  <si>
    <t>Glenn Vollebregt</t>
  </si>
  <si>
    <t>David Walls</t>
  </si>
  <si>
    <t>Michel Tarko</t>
  </si>
  <si>
    <t>Lane Trotter</t>
  </si>
  <si>
    <t>Ann Everatt</t>
  </si>
  <si>
    <t>Jodi Abbott</t>
  </si>
  <si>
    <t>Canadore College</t>
  </si>
  <si>
    <t>Assiniboine Community College</t>
  </si>
  <si>
    <t>Red River College</t>
  </si>
  <si>
    <t>Saskatchewan Polytechnic</t>
  </si>
  <si>
    <t>College of the North Atlantic</t>
  </si>
  <si>
    <t>Holland College</t>
  </si>
  <si>
    <t>New Brunswick Community College</t>
  </si>
  <si>
    <t>Nova Scotia Community College</t>
  </si>
  <si>
    <t>Humber College</t>
  </si>
  <si>
    <t>Sheridan College Institute of Technology &amp; Advanced Learning</t>
  </si>
  <si>
    <t>Conestoga College</t>
  </si>
  <si>
    <t>Seneca College of Applied Arts &amp; Technology</t>
  </si>
  <si>
    <t>George Brown College</t>
  </si>
  <si>
    <t>Centennial College</t>
  </si>
  <si>
    <t>La Cité collégiale</t>
  </si>
  <si>
    <t>Durham College</t>
  </si>
  <si>
    <t>Mohawk College</t>
  </si>
  <si>
    <t>St. Clair College</t>
  </si>
  <si>
    <t>Algonquin College</t>
  </si>
  <si>
    <t>Georgian College of Applied Arts &amp; Technology</t>
  </si>
  <si>
    <t>Sault College of Applied Arts &amp; Technology</t>
  </si>
  <si>
    <t>Sir Sandford Fleming College</t>
  </si>
  <si>
    <t>Cambrian College</t>
  </si>
  <si>
    <t>Northern College</t>
  </si>
  <si>
    <t>Fanshawe College</t>
  </si>
  <si>
    <t>Collège Boréal</t>
  </si>
  <si>
    <t>Confederation College</t>
  </si>
  <si>
    <t>Olds College</t>
  </si>
  <si>
    <t>Northern Alberta Institute of Technology</t>
  </si>
  <si>
    <t>Southern Alberta Institute of Technology</t>
  </si>
  <si>
    <t>Keyano College</t>
  </si>
  <si>
    <t>NorQuest College</t>
  </si>
  <si>
    <t>Medicine Hat College</t>
  </si>
  <si>
    <t>Bow Valley College</t>
  </si>
  <si>
    <t>Lakeland College</t>
  </si>
  <si>
    <t>Alberta College of Art and Design</t>
  </si>
  <si>
    <t>Northern Lakes College</t>
  </si>
  <si>
    <t>Portage College</t>
  </si>
  <si>
    <t>Lethbridge College</t>
  </si>
  <si>
    <t>British Columbia Institute of Technology</t>
  </si>
  <si>
    <t>Okanagan College</t>
  </si>
  <si>
    <t>Douglas College</t>
  </si>
  <si>
    <t>Justice Institute of British Columbia</t>
  </si>
  <si>
    <t>Northern Lights College</t>
  </si>
  <si>
    <t>Selkirk College</t>
  </si>
  <si>
    <t>College of New Caledonia</t>
  </si>
  <si>
    <t>Nicola Valley Institute of Technology</t>
  </si>
  <si>
    <t>Camosun College</t>
  </si>
  <si>
    <t>North Island College</t>
  </si>
  <si>
    <t>College of the Rockies</t>
  </si>
  <si>
    <t>Vancouver Community College</t>
  </si>
  <si>
    <t>Langara College</t>
  </si>
  <si>
    <t>College / Collège</t>
  </si>
  <si>
    <t>St. Lawrence College of Applied Arts &amp; Technologly</t>
  </si>
  <si>
    <t>Peter Devlin</t>
  </si>
  <si>
    <t>Katherine A Kinloch</t>
  </si>
  <si>
    <t>James Hamilton</t>
  </si>
  <si>
    <t>Kathy Denton</t>
  </si>
  <si>
    <t>Micheal Kulmatycki</t>
  </si>
  <si>
    <t>Henry Reiser</t>
  </si>
  <si>
    <t>Peter Nunoda</t>
  </si>
  <si>
    <t>Sherri D Bell</t>
  </si>
  <si>
    <t>Niagara College Canada</t>
  </si>
  <si>
    <t>Mary Preece</t>
  </si>
  <si>
    <t>Ann Marie Vaughan</t>
  </si>
  <si>
    <t>Ron Mckerlie</t>
  </si>
  <si>
    <t>Patricia France</t>
  </si>
  <si>
    <t>Cheryl Jensen</t>
  </si>
  <si>
    <t xml:space="preserve">Lambton College </t>
  </si>
  <si>
    <t xml:space="preserve">Loyalist College </t>
  </si>
  <si>
    <t>William Best</t>
  </si>
  <si>
    <t>Daniel Giroux</t>
  </si>
  <si>
    <t>Stuart Cullum</t>
  </si>
  <si>
    <t>William Radford</t>
  </si>
  <si>
    <t>Alexander Macdonald</t>
  </si>
  <si>
    <t>Mark Frison</t>
  </si>
  <si>
    <t>Paul Vogt</t>
  </si>
  <si>
    <t>Tracy Edwards</t>
  </si>
  <si>
    <t>Alice Waignwright-Stewart</t>
  </si>
  <si>
    <t>Atlantic Provinces / Provinces de l'Atlantique</t>
  </si>
  <si>
    <t>British Columbia / Columbie-Brittanique</t>
  </si>
  <si>
    <t>Benefits / 
Avantages sociaux</t>
  </si>
  <si>
    <t xml:space="preserve">          -</t>
  </si>
  <si>
    <t xml:space="preserve">        -</t>
  </si>
  <si>
    <t>College Presidents' Compensation, 2020</t>
  </si>
  <si>
    <t>Rémunération des recteurs de collège, 2020</t>
  </si>
  <si>
    <t>President / Recteur 2020</t>
  </si>
  <si>
    <t>President / Recteur 2017</t>
  </si>
  <si>
    <t>Salary / 
Salaire</t>
  </si>
  <si>
    <t>Benefits / Avantages sociaux</t>
  </si>
  <si>
    <t>Total</t>
  </si>
  <si>
    <t>Updated March 2022 / Actualisé mars 2022</t>
  </si>
  <si>
    <t>Dennis Johnson</t>
  </si>
  <si>
    <t>Coast Mountain College</t>
  </si>
  <si>
    <t>Justin L Kohlman</t>
  </si>
  <si>
    <t>Ray Block</t>
  </si>
  <si>
    <t>Misheck Mwaba</t>
  </si>
  <si>
    <t>Dale Mountain</t>
  </si>
  <si>
    <t>Robert Murray</t>
  </si>
  <si>
    <t>Northwestern Polytechnic</t>
  </si>
  <si>
    <t>Red Deer Polytechnic</t>
  </si>
  <si>
    <t>Glenn Mitchell</t>
  </si>
  <si>
    <t>Kevin Shufflebotham</t>
  </si>
  <si>
    <t>Nancy Broadbent</t>
  </si>
  <si>
    <t>Jim Brinkhurst</t>
  </si>
  <si>
    <t>Glenn Charlesworth</t>
  </si>
  <si>
    <t>Ajay Patel</t>
  </si>
  <si>
    <t>Government of Nova Scotia https://beta.novascotia.ca/public-sector-compensation-disclosure-reports 
Government of Ontario, Ministry of Finance, Public Sector Salary Disclosure, https://www.ontario.ca/page/public-sector-salary-disclosure
Government of Alberta, https://www.alberta.ca/public-sector-body-compensation-disclosure.aspx
Government of British Columbia, https://www2.gov.bc.ca/gov/content/governments/services-for-government/public-sector-management/compensation/executive-compensation-disclosures/disclosure-information-reports
and, CAUT Research</t>
  </si>
  <si>
    <t>Gouvernement de la Nouvelle Écosse https://beta.novascotia.ca/public-sector-compensation-disclosure-reports, 
Gouvernement de l’Ontario, Ministère des Finances, Divulgation des traitements et salaires,   https://www.ontario.ca/fr/page/divulgation-des-traitements; 
Gouvernement de l'Alberta , https://www.alberta.ca/public-sector-body-compensation-disclosure.aspx; 
Gouvernement de la Colombie Brittanique,https://www2.gov.bc.ca/gov/content/governments/services-for-government/public-sector-management/compensation/executive-compensation-disclosures/disclosure-information-reports, 
et la section de la recherche de l’ACPPU</t>
  </si>
  <si>
    <t>Claude Brule</t>
  </si>
  <si>
    <t>Craig Stephenson</t>
  </si>
  <si>
    <t>Kathleeen Lynch</t>
  </si>
  <si>
    <t>Janet Morrison</t>
  </si>
  <si>
    <t>Maureen Adamson</t>
  </si>
  <si>
    <t>Sean Kennedy</t>
  </si>
  <si>
    <t>Mary Butler</t>
  </si>
  <si>
    <t>Sandy MacDonald</t>
  </si>
  <si>
    <t>Elizabeth Kidd</t>
  </si>
  <si>
    <t xml:space="preserve">Manitoba / Saskatchewan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</si>
</sst>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[$$-1009]#,##0;[Red]\-[$$-1009]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&quot;$&quot;#,##0;[Red]&quot;$&quot;#,##0"/>
    <numFmt numFmtId="180" formatCode="0.000000000"/>
    <numFmt numFmtId="181" formatCode="&quot;$&quot;#,##0.00"/>
    <numFmt numFmtId="182" formatCode="&quot;$&quot;#,##0.0"/>
    <numFmt numFmtId="183" formatCode="[$-1009]mmmm\ d\,\ yyyy"/>
    <numFmt numFmtId="184" formatCode="[$-409]h:mm:ss\ AM/PM"/>
    <numFmt numFmtId="185" formatCode="&quot;$&quot;#,##0.0;[Red]\-&quot;$&quot;#,##0.0"/>
    <numFmt numFmtId="186" formatCode="&quot;$&quot;#,##0.000"/>
    <numFmt numFmtId="187" formatCode="0.0"/>
    <numFmt numFmtId="188" formatCode="_-* #,##0_-;\-* #,##0_-;_-* &quot;-&quot;??_-;_-@_-"/>
    <numFmt numFmtId="189" formatCode="_-* #,##0.0_-;\-* #,##0.0_-;_-* &quot;-&quot;??_-;_-@_-"/>
  </numFmts>
  <fonts count="56">
    <font>
      <sz val="8"/>
      <name val="Verdana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b/>
      <sz val="9"/>
      <name val="Tahoma"/>
      <family val="2"/>
    </font>
    <font>
      <i/>
      <sz val="10"/>
      <name val="Calibri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3" fillId="33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6" fontId="30" fillId="0" borderId="0" xfId="0" applyNumberFormat="1" applyFont="1" applyFill="1" applyBorder="1" applyAlignment="1" quotePrefix="1">
      <alignment horizontal="center" vertical="top" wrapText="1"/>
    </xf>
    <xf numFmtId="172" fontId="4" fillId="0" borderId="0" xfId="0" applyNumberFormat="1" applyFont="1" applyFill="1" applyBorder="1" applyAlignment="1">
      <alignment horizontal="center"/>
    </xf>
    <xf numFmtId="172" fontId="30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51" fillId="34" borderId="11" xfId="0" applyFont="1" applyFill="1" applyBorder="1" applyAlignment="1">
      <alignment horizontal="left"/>
    </xf>
    <xf numFmtId="172" fontId="4" fillId="0" borderId="0" xfId="57" applyNumberFormat="1" applyFont="1" applyBorder="1" applyAlignment="1" applyProtection="1">
      <alignment horizontal="right" indent="3"/>
      <protection locked="0"/>
    </xf>
    <xf numFmtId="0" fontId="13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1" fillId="34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 quotePrefix="1">
      <alignment horizontal="center"/>
    </xf>
    <xf numFmtId="6" fontId="30" fillId="0" borderId="12" xfId="0" applyNumberFormat="1" applyFont="1" applyFill="1" applyBorder="1" applyAlignment="1" quotePrefix="1">
      <alignment horizontal="center" vertical="top" wrapText="1"/>
    </xf>
    <xf numFmtId="6" fontId="30" fillId="0" borderId="13" xfId="0" applyNumberFormat="1" applyFont="1" applyFill="1" applyBorder="1" applyAlignment="1" quotePrefix="1">
      <alignment horizontal="center" vertical="top" wrapText="1"/>
    </xf>
    <xf numFmtId="172" fontId="4" fillId="0" borderId="12" xfId="57" applyNumberFormat="1" applyFont="1" applyBorder="1" applyAlignment="1" applyProtection="1">
      <alignment horizontal="center"/>
      <protection locked="0"/>
    </xf>
    <xf numFmtId="172" fontId="4" fillId="0" borderId="13" xfId="0" applyNumberFormat="1" applyFont="1" applyFill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right" indent="2"/>
    </xf>
    <xf numFmtId="0" fontId="4" fillId="0" borderId="0" xfId="0" applyFont="1" applyFill="1" applyBorder="1" applyAlignment="1">
      <alignment horizontal="center"/>
    </xf>
    <xf numFmtId="6" fontId="30" fillId="0" borderId="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72" fontId="4" fillId="0" borderId="13" xfId="0" applyNumberFormat="1" applyFont="1" applyFill="1" applyBorder="1" applyAlignment="1">
      <alignment horizontal="center" wrapText="1"/>
    </xf>
    <xf numFmtId="172" fontId="4" fillId="0" borderId="0" xfId="0" applyNumberFormat="1" applyFont="1" applyFill="1" applyBorder="1" applyAlignment="1" quotePrefix="1">
      <alignment horizontal="center"/>
    </xf>
    <xf numFmtId="172" fontId="4" fillId="0" borderId="13" xfId="0" applyNumberFormat="1" applyFont="1" applyFill="1" applyBorder="1" applyAlignment="1" quotePrefix="1">
      <alignment horizontal="center"/>
    </xf>
    <xf numFmtId="172" fontId="4" fillId="0" borderId="12" xfId="0" applyNumberFormat="1" applyFont="1" applyFill="1" applyBorder="1" applyAlignment="1" quotePrefix="1">
      <alignment horizontal="center"/>
    </xf>
    <xf numFmtId="172" fontId="30" fillId="0" borderId="0" xfId="0" applyNumberFormat="1" applyFont="1" applyFill="1" applyBorder="1" applyAlignment="1" quotePrefix="1">
      <alignment horizontal="center" vertical="top" wrapText="1"/>
    </xf>
    <xf numFmtId="172" fontId="30" fillId="0" borderId="13" xfId="0" applyNumberFormat="1" applyFont="1" applyFill="1" applyBorder="1" applyAlignment="1" quotePrefix="1">
      <alignment horizontal="center" vertical="top" wrapText="1"/>
    </xf>
    <xf numFmtId="172" fontId="30" fillId="0" borderId="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3" fillId="0" borderId="0" xfId="0" applyFont="1" applyFill="1" applyBorder="1" applyAlignment="1">
      <alignment horizontal="right" indent="2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6" fontId="8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/>
    </xf>
    <xf numFmtId="0" fontId="1" fillId="0" borderId="0" xfId="53" applyFill="1" applyBorder="1" applyAlignment="1" applyProtection="1">
      <alignment/>
      <protection/>
    </xf>
    <xf numFmtId="188" fontId="4" fillId="0" borderId="0" xfId="42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Border="1" applyAlignment="1">
      <alignment/>
    </xf>
    <xf numFmtId="172" fontId="53" fillId="0" borderId="0" xfId="57" applyNumberFormat="1" applyFont="1" applyBorder="1" applyAlignment="1" applyProtection="1">
      <alignment horizontal="right" indent="3"/>
      <protection locked="0"/>
    </xf>
    <xf numFmtId="172" fontId="4" fillId="0" borderId="12" xfId="57" applyNumberFormat="1" applyFont="1" applyFill="1" applyBorder="1" applyAlignment="1" applyProtection="1">
      <alignment horizontal="center"/>
      <protection locked="0"/>
    </xf>
    <xf numFmtId="172" fontId="4" fillId="0" borderId="0" xfId="57" applyNumberFormat="1" applyFont="1" applyFill="1" applyBorder="1" applyAlignment="1" applyProtection="1">
      <alignment horizontal="right" indent="3"/>
      <protection locked="0"/>
    </xf>
    <xf numFmtId="0" fontId="1" fillId="0" borderId="16" xfId="53" applyFill="1" applyBorder="1" applyAlignment="1" applyProtection="1">
      <alignment/>
      <protection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962025</xdr:colOff>
      <xdr:row>0</xdr:row>
      <xdr:rowOff>104775</xdr:rowOff>
    </xdr:from>
    <xdr:to>
      <xdr:col>16</xdr:col>
      <xdr:colOff>285750</xdr:colOff>
      <xdr:row>2</xdr:row>
      <xdr:rowOff>0</xdr:rowOff>
    </xdr:to>
    <xdr:pic>
      <xdr:nvPicPr>
        <xdr:cNvPr id="1" name="Picture 2" descr="AlmanacLogoRGB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04775"/>
          <a:ext cx="2571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0</xdr:col>
      <xdr:colOff>695325</xdr:colOff>
      <xdr:row>1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7625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lyn.luscombe@nbcc.ca" TargetMode="External" /><Relationship Id="rId2" Type="http://schemas.openxmlformats.org/officeDocument/2006/relationships/hyperlink" Target="https://www.nait.ca/NAIT/media/nait-ca-content/Salary-Disclosure/BlockR-InterimPresident-Redacted.pdf" TargetMode="External" /><Relationship Id="rId3" Type="http://schemas.openxmlformats.org/officeDocument/2006/relationships/hyperlink" Target="https://bowvalleycollege.ca/-/media/db5b33aff84f498b90a48867df0a19b9.ashx" TargetMode="External" /><Relationship Id="rId4" Type="http://schemas.openxmlformats.org/officeDocument/2006/relationships/hyperlink" Target="https://ic11.esolg.ca/11162802_KeyanoCollege/en/about-us/resources/Interim-President-Contract-Amendment---May-7-2021.pdf" TargetMode="External" /><Relationship Id="rId5" Type="http://schemas.openxmlformats.org/officeDocument/2006/relationships/hyperlink" Target="https://lethbridgecollege.ca/sites/default/files/sites/default/files/ELT/P.%20Burns%20Contract%202020-2025.pdf" TargetMode="External" /><Relationship Id="rId6" Type="http://schemas.openxmlformats.org/officeDocument/2006/relationships/hyperlink" Target="https://www.gprc.ab.ca/about/administration/compensation/bmurray.pdf" TargetMode="External" /><Relationship Id="rId7" Type="http://schemas.openxmlformats.org/officeDocument/2006/relationships/hyperlink" Target="https://www.oldscollege.ca/Assets/external/about-us/governance/Redacted%20Contract-%20S.Cullum.pdf" TargetMode="External" /><Relationship Id="rId8" Type="http://schemas.openxmlformats.org/officeDocument/2006/relationships/hyperlink" Target="https://www.google.com/search?sxsrf=APq-WBsypwpTD_I8YvmO5VUHaCVSucu-Gg:1647288081015&amp;q=Jim+Brinkhurst&amp;stick=H4sIAAAAAAAAAONgVuLVT9c3NCwqNCgrMcyufMRowS3w8sc9YSn9SWtOXmPU5OIKzsgvd80rySypFJLmYoOyBKX4uVB18ixi5fPKzFVwKsrMy84oLSouAQBl5SsTXQAAAA&amp;sa=X&amp;ved=2ahUKEwiHkqWnssb2AhVlLDQIHTolDwkQzIcDKAB6BAgTEAE" TargetMode="External" /><Relationship Id="rId9" Type="http://schemas.openxmlformats.org/officeDocument/2006/relationships/hyperlink" Target="https://www.google.com/search?sxsrf=APq-WBu-QsCZfky7v27NijfHSGvTRaT1hg:1647288099704&amp;q=Glenn+Charlesworth&amp;stick=H4sIAAAAAAAAAONgVuLSz9U3yChMiS8rf8Royi3w8sc9YSmdSWtOXmNU4-IKzsgvd80rySypFJLgYoOy-KR4uJC08SxiFXLPSc3LU3DOSCzKSS0uzy8qyQAACVPMUlsAAAA&amp;sa=X&amp;ved=2ahUKEwjH0Zmwssb2AhWRCTQIHQCOCYUQzIcDKAB6BAghEAE" TargetMode="External" /><Relationship Id="rId10" Type="http://schemas.openxmlformats.org/officeDocument/2006/relationships/hyperlink" Target="https://sait.ca/documents/About%20SAIT/Administration/Governance/Transparency%20Act/2020-2025-David-Ross-Agreement-Signed-April-2-2020.pdf" TargetMode="External" /><Relationship Id="rId11" Type="http://schemas.openxmlformats.org/officeDocument/2006/relationships/hyperlink" Target="https://www.confederationcollege.ca/sites/default/files/uploads/department/presidents-contract-kathleen-lynch-2019.pdf" TargetMode="External" /><Relationship Id="rId12" Type="http://schemas.openxmlformats.org/officeDocument/2006/relationships/comments" Target="../comments1.xml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"/>
  <sheetViews>
    <sheetView tabSelected="1" zoomScale="110" zoomScaleNormal="11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C3" sqref="C3"/>
    </sheetView>
  </sheetViews>
  <sheetFormatPr defaultColWidth="29.7109375" defaultRowHeight="15" customHeight="1"/>
  <cols>
    <col min="1" max="1" width="48.140625" style="2" customWidth="1"/>
    <col min="2" max="3" width="21.57421875" style="1" customWidth="1"/>
    <col min="4" max="4" width="17.7109375" style="12" customWidth="1"/>
    <col min="5" max="5" width="17.7109375" style="40" customWidth="1"/>
    <col min="6" max="6" width="9.8515625" style="41" bestFit="1" customWidth="1"/>
    <col min="7" max="7" width="11.28125" style="5" bestFit="1" customWidth="1"/>
    <col min="8" max="8" width="17.7109375" style="42" customWidth="1"/>
    <col min="9" max="9" width="17.7109375" style="5" customWidth="1"/>
    <col min="10" max="10" width="11.421875" style="5" hidden="1" customWidth="1"/>
    <col min="11" max="11" width="13.8515625" style="5" hidden="1" customWidth="1"/>
    <col min="12" max="12" width="10.57421875" style="5" hidden="1" customWidth="1"/>
    <col min="13" max="13" width="13.57421875" style="5" hidden="1" customWidth="1"/>
    <col min="14" max="14" width="13.00390625" style="5" hidden="1" customWidth="1"/>
    <col min="15" max="15" width="8.57421875" style="5" hidden="1" customWidth="1"/>
    <col min="16" max="16" width="13.28125" style="5" customWidth="1"/>
    <col min="17" max="17" width="18.00390625" style="5" customWidth="1"/>
    <col min="18" max="18" width="11.8515625" style="5" customWidth="1"/>
    <col min="19" max="16384" width="29.7109375" style="2" customWidth="1"/>
  </cols>
  <sheetData>
    <row r="1" ht="15" customHeight="1">
      <c r="A1"/>
    </row>
    <row r="2" ht="31.5" customHeight="1"/>
    <row r="3" spans="1:18" s="8" customFormat="1" ht="21.75" customHeight="1">
      <c r="A3" s="6" t="s">
        <v>123</v>
      </c>
      <c r="B3" s="7"/>
      <c r="C3" s="7"/>
      <c r="D3" s="13"/>
      <c r="E3" s="55"/>
      <c r="F3" s="56"/>
      <c r="G3" s="57"/>
      <c r="H3" s="58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8" customFormat="1" ht="21.75" customHeight="1">
      <c r="A4" s="6" t="s">
        <v>124</v>
      </c>
      <c r="B4" s="7"/>
      <c r="C4" s="7"/>
      <c r="D4" s="14"/>
      <c r="E4" s="55"/>
      <c r="F4" s="56"/>
      <c r="G4" s="57"/>
      <c r="H4" s="58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5" customHeight="1">
      <c r="A5" s="19"/>
      <c r="B5" s="9"/>
      <c r="C5" s="9"/>
      <c r="D5" s="74">
        <v>2014</v>
      </c>
      <c r="E5" s="75"/>
      <c r="F5" s="76"/>
      <c r="G5" s="71">
        <v>2017</v>
      </c>
      <c r="H5" s="72"/>
      <c r="I5" s="73"/>
      <c r="J5" s="71">
        <v>2018</v>
      </c>
      <c r="K5" s="72"/>
      <c r="L5" s="73"/>
      <c r="M5" s="71">
        <v>2019</v>
      </c>
      <c r="N5" s="72"/>
      <c r="O5" s="73"/>
      <c r="P5" s="71">
        <v>2020</v>
      </c>
      <c r="Q5" s="72"/>
      <c r="R5" s="73"/>
    </row>
    <row r="6" spans="1:18" ht="24.75" customHeight="1">
      <c r="A6" s="20" t="s">
        <v>91</v>
      </c>
      <c r="B6" s="10" t="s">
        <v>126</v>
      </c>
      <c r="C6" s="38" t="s">
        <v>125</v>
      </c>
      <c r="D6" s="10" t="s">
        <v>127</v>
      </c>
      <c r="E6" s="43" t="s">
        <v>120</v>
      </c>
      <c r="F6" s="44" t="s">
        <v>129</v>
      </c>
      <c r="G6" s="43" t="s">
        <v>127</v>
      </c>
      <c r="H6" s="43" t="s">
        <v>120</v>
      </c>
      <c r="I6" s="44" t="s">
        <v>129</v>
      </c>
      <c r="J6" s="45" t="s">
        <v>127</v>
      </c>
      <c r="K6" s="43" t="s">
        <v>128</v>
      </c>
      <c r="L6" s="44" t="s">
        <v>129</v>
      </c>
      <c r="M6" s="45" t="s">
        <v>127</v>
      </c>
      <c r="N6" s="43" t="s">
        <v>128</v>
      </c>
      <c r="O6" s="44" t="s">
        <v>129</v>
      </c>
      <c r="P6" s="45" t="s">
        <v>127</v>
      </c>
      <c r="Q6" s="43" t="s">
        <v>128</v>
      </c>
      <c r="R6" s="44" t="s">
        <v>129</v>
      </c>
    </row>
    <row r="7" spans="1:18" ht="15" customHeight="1">
      <c r="A7" s="21" t="s">
        <v>118</v>
      </c>
      <c r="B7" s="21"/>
      <c r="C7" s="21"/>
      <c r="D7" s="25"/>
      <c r="E7" s="11"/>
      <c r="F7" s="26"/>
      <c r="G7" s="25"/>
      <c r="H7" s="11"/>
      <c r="I7" s="26"/>
      <c r="J7" s="25"/>
      <c r="K7" s="11"/>
      <c r="L7" s="26"/>
      <c r="M7" s="25"/>
      <c r="N7" s="11"/>
      <c r="O7" s="26"/>
      <c r="P7" s="25"/>
      <c r="Q7" s="11"/>
      <c r="R7" s="26"/>
    </row>
    <row r="8" spans="1:18" ht="15" customHeight="1">
      <c r="A8" s="3" t="s">
        <v>43</v>
      </c>
      <c r="B8" s="3" t="s">
        <v>112</v>
      </c>
      <c r="C8" s="4" t="s">
        <v>156</v>
      </c>
      <c r="D8" s="27" t="s">
        <v>8</v>
      </c>
      <c r="E8" s="17" t="s">
        <v>8</v>
      </c>
      <c r="F8" s="46" t="s">
        <v>8</v>
      </c>
      <c r="G8" s="36">
        <v>158300</v>
      </c>
      <c r="H8" s="17">
        <v>100</v>
      </c>
      <c r="I8" s="46">
        <f>SUM(G8:H8)</f>
        <v>158400</v>
      </c>
      <c r="J8" s="36" t="s">
        <v>8</v>
      </c>
      <c r="K8" s="17" t="s">
        <v>8</v>
      </c>
      <c r="L8" s="17" t="s">
        <v>8</v>
      </c>
      <c r="M8" s="36" t="s">
        <v>8</v>
      </c>
      <c r="N8" s="17" t="s">
        <v>8</v>
      </c>
      <c r="O8" s="17" t="s">
        <v>8</v>
      </c>
      <c r="P8" s="31">
        <v>172800</v>
      </c>
      <c r="Q8" s="22">
        <v>100</v>
      </c>
      <c r="R8" s="32">
        <f>SUM(P8:Q8)</f>
        <v>172900</v>
      </c>
    </row>
    <row r="9" spans="1:18" ht="15" customHeight="1">
      <c r="A9" s="3" t="s">
        <v>44</v>
      </c>
      <c r="B9" s="3" t="s">
        <v>113</v>
      </c>
      <c r="C9" s="4" t="s">
        <v>155</v>
      </c>
      <c r="D9" s="28" t="s">
        <v>8</v>
      </c>
      <c r="E9" s="47" t="s">
        <v>8</v>
      </c>
      <c r="F9" s="48" t="s">
        <v>8</v>
      </c>
      <c r="G9" s="49" t="s">
        <v>8</v>
      </c>
      <c r="H9" s="47" t="s">
        <v>8</v>
      </c>
      <c r="I9" s="48" t="s">
        <v>8</v>
      </c>
      <c r="J9" s="36" t="s">
        <v>8</v>
      </c>
      <c r="K9" s="17" t="s">
        <v>8</v>
      </c>
      <c r="L9" s="17" t="s">
        <v>8</v>
      </c>
      <c r="M9" s="36" t="s">
        <v>8</v>
      </c>
      <c r="N9" s="17" t="s">
        <v>8</v>
      </c>
      <c r="O9" s="17" t="s">
        <v>8</v>
      </c>
      <c r="P9" s="31" t="s">
        <v>8</v>
      </c>
      <c r="Q9" s="22" t="s">
        <v>8</v>
      </c>
      <c r="R9" s="32" t="s">
        <v>8</v>
      </c>
    </row>
    <row r="10" spans="1:18" ht="15" customHeight="1">
      <c r="A10" s="3" t="s">
        <v>45</v>
      </c>
      <c r="B10" s="3" t="s">
        <v>27</v>
      </c>
      <c r="C10" s="4" t="s">
        <v>154</v>
      </c>
      <c r="D10" s="29" t="s">
        <v>8</v>
      </c>
      <c r="E10" s="15" t="s">
        <v>8</v>
      </c>
      <c r="F10" s="30" t="s">
        <v>8</v>
      </c>
      <c r="G10" s="29" t="s">
        <v>8</v>
      </c>
      <c r="H10" s="15" t="s">
        <v>8</v>
      </c>
      <c r="I10" s="30" t="s">
        <v>8</v>
      </c>
      <c r="J10" s="36" t="s">
        <v>8</v>
      </c>
      <c r="K10" s="17" t="s">
        <v>8</v>
      </c>
      <c r="L10" s="17" t="s">
        <v>8</v>
      </c>
      <c r="M10" s="36" t="s">
        <v>8</v>
      </c>
      <c r="N10" s="17" t="s">
        <v>8</v>
      </c>
      <c r="O10" s="17" t="s">
        <v>8</v>
      </c>
      <c r="P10" s="31">
        <f>(150000+174999)/2</f>
        <v>162499.5</v>
      </c>
      <c r="Q10" s="22" t="s">
        <v>8</v>
      </c>
      <c r="R10" s="32">
        <f>SUM(P10:Q10)</f>
        <v>162499.5</v>
      </c>
    </row>
    <row r="11" spans="1:18" ht="15" customHeight="1">
      <c r="A11" s="3" t="s">
        <v>46</v>
      </c>
      <c r="B11" s="3" t="s">
        <v>28</v>
      </c>
      <c r="C11" s="4" t="s">
        <v>28</v>
      </c>
      <c r="D11" s="27" t="s">
        <v>8</v>
      </c>
      <c r="E11" s="50" t="s">
        <v>8</v>
      </c>
      <c r="F11" s="51" t="s">
        <v>8</v>
      </c>
      <c r="G11" s="36">
        <v>286762</v>
      </c>
      <c r="H11" s="50" t="s">
        <v>8</v>
      </c>
      <c r="I11" s="51">
        <v>286762</v>
      </c>
      <c r="J11" s="36" t="s">
        <v>8</v>
      </c>
      <c r="K11" s="17" t="s">
        <v>8</v>
      </c>
      <c r="L11" s="17" t="s">
        <v>8</v>
      </c>
      <c r="M11" s="36" t="s">
        <v>8</v>
      </c>
      <c r="N11" s="17" t="s">
        <v>8</v>
      </c>
      <c r="O11" s="17" t="s">
        <v>8</v>
      </c>
      <c r="P11" s="31">
        <v>286615</v>
      </c>
      <c r="Q11" s="22" t="s">
        <v>8</v>
      </c>
      <c r="R11" s="32">
        <f>SUM(P11:Q11)</f>
        <v>286615</v>
      </c>
    </row>
    <row r="12" spans="1:18" ht="15" customHeight="1">
      <c r="A12" s="21" t="s">
        <v>9</v>
      </c>
      <c r="B12" s="21"/>
      <c r="C12" s="21"/>
      <c r="D12" s="25"/>
      <c r="E12" s="11"/>
      <c r="F12" s="26"/>
      <c r="G12" s="25"/>
      <c r="H12" s="11"/>
      <c r="I12" s="26"/>
      <c r="J12" s="25"/>
      <c r="K12" s="11"/>
      <c r="L12" s="26"/>
      <c r="M12" s="25"/>
      <c r="N12" s="11"/>
      <c r="O12" s="26"/>
      <c r="P12" s="25"/>
      <c r="Q12" s="11"/>
      <c r="R12" s="26"/>
    </row>
    <row r="13" spans="1:19" ht="15" customHeight="1">
      <c r="A13" s="3" t="s">
        <v>57</v>
      </c>
      <c r="B13" s="4" t="s">
        <v>106</v>
      </c>
      <c r="C13" s="4" t="s">
        <v>148</v>
      </c>
      <c r="D13" s="31">
        <v>443727.7</v>
      </c>
      <c r="E13" s="22">
        <v>40659.05</v>
      </c>
      <c r="F13" s="32">
        <f aca="true" t="shared" si="0" ref="F13:F36">SUM(D13:E13)</f>
        <v>484386.75</v>
      </c>
      <c r="G13" s="31">
        <v>340924.76</v>
      </c>
      <c r="H13" s="22">
        <v>3424.64</v>
      </c>
      <c r="I13" s="32">
        <f aca="true" t="shared" si="1" ref="I13:I36">SUM(G13:H13)</f>
        <v>344349.4</v>
      </c>
      <c r="J13" s="36" t="s">
        <v>8</v>
      </c>
      <c r="K13" s="17" t="s">
        <v>8</v>
      </c>
      <c r="L13" s="17" t="s">
        <v>8</v>
      </c>
      <c r="M13" s="36" t="s">
        <v>8</v>
      </c>
      <c r="N13" s="17" t="s">
        <v>8</v>
      </c>
      <c r="O13" s="17" t="s">
        <v>8</v>
      </c>
      <c r="P13" s="31">
        <v>316914.06</v>
      </c>
      <c r="Q13" s="65">
        <v>12932.61</v>
      </c>
      <c r="R13" s="32">
        <f>SUM(P13:Q13)</f>
        <v>329846.67</v>
      </c>
      <c r="S13" s="64"/>
    </row>
    <row r="14" spans="1:18" ht="15" customHeight="1">
      <c r="A14" s="3" t="s">
        <v>61</v>
      </c>
      <c r="B14" s="4" t="s">
        <v>109</v>
      </c>
      <c r="C14" s="4" t="s">
        <v>109</v>
      </c>
      <c r="D14" s="31">
        <v>221397.3</v>
      </c>
      <c r="E14" s="22">
        <v>0</v>
      </c>
      <c r="F14" s="32">
        <f t="shared" si="0"/>
        <v>221397.3</v>
      </c>
      <c r="G14" s="31">
        <v>256025.25</v>
      </c>
      <c r="H14" s="22">
        <v>7044.64</v>
      </c>
      <c r="I14" s="32">
        <f t="shared" si="1"/>
        <v>263069.89</v>
      </c>
      <c r="J14" s="36" t="s">
        <v>8</v>
      </c>
      <c r="K14" s="17" t="s">
        <v>8</v>
      </c>
      <c r="L14" s="17" t="s">
        <v>8</v>
      </c>
      <c r="M14" s="36" t="s">
        <v>8</v>
      </c>
      <c r="N14" s="17" t="s">
        <v>8</v>
      </c>
      <c r="O14" s="17" t="s">
        <v>8</v>
      </c>
      <c r="P14" s="31">
        <v>255201.96</v>
      </c>
      <c r="Q14" s="22">
        <v>7048.12</v>
      </c>
      <c r="R14" s="32">
        <f aca="true" t="shared" si="2" ref="R14:R38">SUM(P14:Q14)</f>
        <v>262250.08</v>
      </c>
    </row>
    <row r="15" spans="1:18" ht="15" customHeight="1">
      <c r="A15" s="3" t="s">
        <v>39</v>
      </c>
      <c r="B15" s="4" t="s">
        <v>16</v>
      </c>
      <c r="C15" s="4" t="s">
        <v>16</v>
      </c>
      <c r="D15" s="31">
        <v>213309.84</v>
      </c>
      <c r="E15" s="22">
        <v>486.84</v>
      </c>
      <c r="F15" s="32">
        <f t="shared" si="0"/>
        <v>213796.68</v>
      </c>
      <c r="G15" s="31">
        <v>245552.32</v>
      </c>
      <c r="H15" s="22">
        <v>359.32</v>
      </c>
      <c r="I15" s="32">
        <f t="shared" si="1"/>
        <v>245911.64</v>
      </c>
      <c r="J15" s="36" t="s">
        <v>8</v>
      </c>
      <c r="K15" s="17" t="s">
        <v>8</v>
      </c>
      <c r="L15" s="17" t="s">
        <v>8</v>
      </c>
      <c r="M15" s="36" t="s">
        <v>8</v>
      </c>
      <c r="N15" s="17" t="s">
        <v>8</v>
      </c>
      <c r="O15" s="17" t="s">
        <v>8</v>
      </c>
      <c r="P15" s="31">
        <v>245552.32</v>
      </c>
      <c r="Q15" s="22">
        <v>359.84</v>
      </c>
      <c r="R15" s="32">
        <f t="shared" si="2"/>
        <v>245912.16</v>
      </c>
    </row>
    <row r="16" spans="1:18" ht="15" customHeight="1">
      <c r="A16" s="3" t="s">
        <v>52</v>
      </c>
      <c r="B16" s="4" t="s">
        <v>0</v>
      </c>
      <c r="C16" s="4" t="s">
        <v>149</v>
      </c>
      <c r="D16" s="31">
        <v>311893.02</v>
      </c>
      <c r="E16" s="22">
        <v>297.46</v>
      </c>
      <c r="F16" s="32">
        <f t="shared" si="0"/>
        <v>312190.48000000004</v>
      </c>
      <c r="G16" s="31">
        <v>306871.05</v>
      </c>
      <c r="H16" s="22">
        <v>214.72</v>
      </c>
      <c r="I16" s="32">
        <f t="shared" si="1"/>
        <v>307085.76999999996</v>
      </c>
      <c r="J16" s="36" t="s">
        <v>8</v>
      </c>
      <c r="K16" s="17" t="s">
        <v>8</v>
      </c>
      <c r="L16" s="17" t="s">
        <v>8</v>
      </c>
      <c r="M16" s="36" t="s">
        <v>8</v>
      </c>
      <c r="N16" s="17" t="s">
        <v>8</v>
      </c>
      <c r="O16" s="17" t="s">
        <v>8</v>
      </c>
      <c r="P16" s="31">
        <v>282743.22</v>
      </c>
      <c r="Q16" s="22">
        <v>567.26</v>
      </c>
      <c r="R16" s="32">
        <f t="shared" si="2"/>
        <v>283310.48</v>
      </c>
    </row>
    <row r="17" spans="1:18" ht="15" customHeight="1">
      <c r="A17" s="3" t="s">
        <v>64</v>
      </c>
      <c r="B17" s="4" t="s">
        <v>110</v>
      </c>
      <c r="C17" s="4" t="s">
        <v>110</v>
      </c>
      <c r="D17" s="31">
        <v>209424.42</v>
      </c>
      <c r="E17" s="22">
        <v>370.2</v>
      </c>
      <c r="F17" s="32">
        <f t="shared" si="0"/>
        <v>209794.62000000002</v>
      </c>
      <c r="G17" s="31">
        <v>258663.58</v>
      </c>
      <c r="H17" s="22">
        <v>409.91</v>
      </c>
      <c r="I17" s="32">
        <f t="shared" si="1"/>
        <v>259073.49</v>
      </c>
      <c r="J17" s="36" t="s">
        <v>8</v>
      </c>
      <c r="K17" s="17" t="s">
        <v>8</v>
      </c>
      <c r="L17" s="17" t="s">
        <v>8</v>
      </c>
      <c r="M17" s="36" t="s">
        <v>8</v>
      </c>
      <c r="N17" s="17" t="s">
        <v>8</v>
      </c>
      <c r="O17" s="17" t="s">
        <v>8</v>
      </c>
      <c r="P17" s="31">
        <v>267093.16</v>
      </c>
      <c r="Q17" s="22">
        <v>412.44</v>
      </c>
      <c r="R17" s="32">
        <f t="shared" si="2"/>
        <v>267505.6</v>
      </c>
    </row>
    <row r="18" spans="1:18" ht="15" customHeight="1">
      <c r="A18" s="3" t="s">
        <v>49</v>
      </c>
      <c r="B18" s="4" t="s">
        <v>1</v>
      </c>
      <c r="C18" s="4" t="s">
        <v>1</v>
      </c>
      <c r="D18" s="31">
        <v>409900</v>
      </c>
      <c r="E18" s="22">
        <v>1501.14</v>
      </c>
      <c r="F18" s="32">
        <f t="shared" si="0"/>
        <v>411401.14</v>
      </c>
      <c r="G18" s="31">
        <v>409900</v>
      </c>
      <c r="H18" s="22">
        <v>1208.74</v>
      </c>
      <c r="I18" s="32">
        <f t="shared" si="1"/>
        <v>411108.74</v>
      </c>
      <c r="J18" s="36" t="s">
        <v>8</v>
      </c>
      <c r="K18" s="17" t="s">
        <v>8</v>
      </c>
      <c r="L18" s="17" t="s">
        <v>8</v>
      </c>
      <c r="M18" s="36" t="s">
        <v>8</v>
      </c>
      <c r="N18" s="17" t="s">
        <v>8</v>
      </c>
      <c r="O18" s="17" t="s">
        <v>8</v>
      </c>
      <c r="P18" s="31">
        <v>409707.37</v>
      </c>
      <c r="Q18" s="22">
        <v>1478.45</v>
      </c>
      <c r="R18" s="32">
        <f t="shared" si="2"/>
        <v>411185.82</v>
      </c>
    </row>
    <row r="19" spans="1:18" ht="15" customHeight="1">
      <c r="A19" s="3" t="s">
        <v>65</v>
      </c>
      <c r="B19" s="4" t="s">
        <v>21</v>
      </c>
      <c r="C19" s="68" t="s">
        <v>150</v>
      </c>
      <c r="D19" s="66">
        <v>227581.94</v>
      </c>
      <c r="E19" s="67">
        <v>660.08</v>
      </c>
      <c r="F19" s="32">
        <f t="shared" si="0"/>
        <v>228242.02</v>
      </c>
      <c r="G19" s="66">
        <v>226923.36</v>
      </c>
      <c r="H19" s="67">
        <v>431.64</v>
      </c>
      <c r="I19" s="32">
        <f t="shared" si="1"/>
        <v>227355</v>
      </c>
      <c r="J19" s="36" t="s">
        <v>8</v>
      </c>
      <c r="K19" s="17" t="s">
        <v>8</v>
      </c>
      <c r="L19" s="17" t="s">
        <v>8</v>
      </c>
      <c r="M19" s="36" t="s">
        <v>8</v>
      </c>
      <c r="N19" s="17" t="s">
        <v>8</v>
      </c>
      <c r="O19" s="17" t="s">
        <v>8</v>
      </c>
      <c r="P19" s="66">
        <v>234854.97</v>
      </c>
      <c r="Q19" s="67">
        <v>403.02</v>
      </c>
      <c r="R19" s="32">
        <f t="shared" si="2"/>
        <v>235257.99</v>
      </c>
    </row>
    <row r="20" spans="1:18" ht="15" customHeight="1">
      <c r="A20" s="3" t="s">
        <v>54</v>
      </c>
      <c r="B20" s="4" t="s">
        <v>12</v>
      </c>
      <c r="C20" s="4" t="s">
        <v>12</v>
      </c>
      <c r="D20" s="31">
        <v>277323.96</v>
      </c>
      <c r="E20" s="22">
        <v>26157.39</v>
      </c>
      <c r="F20" s="32">
        <f t="shared" si="0"/>
        <v>303481.35000000003</v>
      </c>
      <c r="G20" s="31">
        <v>277323.96</v>
      </c>
      <c r="H20" s="22">
        <v>25902.64</v>
      </c>
      <c r="I20" s="32">
        <f t="shared" si="1"/>
        <v>303226.60000000003</v>
      </c>
      <c r="J20" s="36" t="s">
        <v>8</v>
      </c>
      <c r="K20" s="17" t="s">
        <v>8</v>
      </c>
      <c r="L20" s="17" t="s">
        <v>8</v>
      </c>
      <c r="M20" s="36" t="s">
        <v>8</v>
      </c>
      <c r="N20" s="17" t="s">
        <v>8</v>
      </c>
      <c r="O20" s="17" t="s">
        <v>8</v>
      </c>
      <c r="P20" s="31">
        <v>302745.3</v>
      </c>
      <c r="Q20" s="65">
        <v>13634.86</v>
      </c>
      <c r="R20" s="32">
        <f t="shared" si="2"/>
        <v>316380.16</v>
      </c>
    </row>
    <row r="21" spans="1:18" ht="15" customHeight="1">
      <c r="A21" s="3" t="s">
        <v>63</v>
      </c>
      <c r="B21" s="4" t="s">
        <v>93</v>
      </c>
      <c r="C21" s="4" t="s">
        <v>93</v>
      </c>
      <c r="D21" s="31">
        <v>274941.56</v>
      </c>
      <c r="E21" s="22">
        <v>281.14</v>
      </c>
      <c r="F21" s="32">
        <f t="shared" si="0"/>
        <v>275222.7</v>
      </c>
      <c r="G21" s="31">
        <v>298933.8</v>
      </c>
      <c r="H21" s="22">
        <v>203</v>
      </c>
      <c r="I21" s="32">
        <f t="shared" si="1"/>
        <v>299136.8</v>
      </c>
      <c r="J21" s="36" t="s">
        <v>8</v>
      </c>
      <c r="K21" s="17" t="s">
        <v>8</v>
      </c>
      <c r="L21" s="17" t="s">
        <v>8</v>
      </c>
      <c r="M21" s="36" t="s">
        <v>8</v>
      </c>
      <c r="N21" s="17" t="s">
        <v>8</v>
      </c>
      <c r="O21" s="17" t="s">
        <v>8</v>
      </c>
      <c r="P21" s="31">
        <v>316566.51</v>
      </c>
      <c r="Q21" s="22">
        <v>217.94</v>
      </c>
      <c r="R21" s="32">
        <f t="shared" si="2"/>
        <v>316784.45</v>
      </c>
    </row>
    <row r="22" spans="1:18" ht="15" customHeight="1">
      <c r="A22" s="3" t="s">
        <v>51</v>
      </c>
      <c r="B22" s="4" t="s">
        <v>2</v>
      </c>
      <c r="C22" s="4" t="s">
        <v>2</v>
      </c>
      <c r="D22" s="31">
        <v>370226.84</v>
      </c>
      <c r="E22" s="22">
        <v>2256.63</v>
      </c>
      <c r="F22" s="32">
        <f t="shared" si="0"/>
        <v>372483.47000000003</v>
      </c>
      <c r="G22" s="31">
        <v>358700</v>
      </c>
      <c r="H22" s="22">
        <v>2254.34</v>
      </c>
      <c r="I22" s="32">
        <f t="shared" si="1"/>
        <v>360954.34</v>
      </c>
      <c r="J22" s="36" t="s">
        <v>8</v>
      </c>
      <c r="K22" s="17" t="s">
        <v>8</v>
      </c>
      <c r="L22" s="17" t="s">
        <v>8</v>
      </c>
      <c r="M22" s="36" t="s">
        <v>8</v>
      </c>
      <c r="N22" s="17" t="s">
        <v>8</v>
      </c>
      <c r="O22" s="17" t="s">
        <v>8</v>
      </c>
      <c r="P22" s="31">
        <v>358700.18</v>
      </c>
      <c r="Q22" s="22">
        <v>556.05</v>
      </c>
      <c r="R22" s="32">
        <f t="shared" si="2"/>
        <v>359256.23</v>
      </c>
    </row>
    <row r="23" spans="1:18" ht="15" customHeight="1">
      <c r="A23" s="3" t="s">
        <v>58</v>
      </c>
      <c r="B23" s="4" t="s">
        <v>31</v>
      </c>
      <c r="C23" s="4" t="s">
        <v>31</v>
      </c>
      <c r="D23" s="31">
        <v>279067.62</v>
      </c>
      <c r="E23" s="22">
        <v>6508.43</v>
      </c>
      <c r="F23" s="32">
        <f t="shared" si="0"/>
        <v>285576.05</v>
      </c>
      <c r="G23" s="31">
        <v>279067.62</v>
      </c>
      <c r="H23" s="22">
        <v>10771.89</v>
      </c>
      <c r="I23" s="32">
        <f t="shared" si="1"/>
        <v>289839.51</v>
      </c>
      <c r="J23" s="36" t="s">
        <v>8</v>
      </c>
      <c r="K23" s="17" t="s">
        <v>8</v>
      </c>
      <c r="L23" s="17" t="s">
        <v>8</v>
      </c>
      <c r="M23" s="36" t="s">
        <v>8</v>
      </c>
      <c r="N23" s="17" t="s">
        <v>8</v>
      </c>
      <c r="O23" s="17" t="s">
        <v>8</v>
      </c>
      <c r="P23" s="31">
        <v>276287.83</v>
      </c>
      <c r="Q23" s="22">
        <v>8723.73</v>
      </c>
      <c r="R23" s="32">
        <f t="shared" si="2"/>
        <v>285011.56</v>
      </c>
    </row>
    <row r="24" spans="1:18" ht="15" customHeight="1">
      <c r="A24" s="3" t="s">
        <v>47</v>
      </c>
      <c r="B24" s="4" t="s">
        <v>32</v>
      </c>
      <c r="C24" s="4" t="s">
        <v>32</v>
      </c>
      <c r="D24" s="31">
        <v>425282.23</v>
      </c>
      <c r="E24" s="22">
        <v>23092.11</v>
      </c>
      <c r="F24" s="32">
        <f t="shared" si="0"/>
        <v>448374.33999999997</v>
      </c>
      <c r="G24" s="31">
        <v>432958.84</v>
      </c>
      <c r="H24" s="22">
        <v>23441.43</v>
      </c>
      <c r="I24" s="32">
        <f t="shared" si="1"/>
        <v>456400.27</v>
      </c>
      <c r="J24" s="36" t="s">
        <v>8</v>
      </c>
      <c r="K24" s="17" t="s">
        <v>8</v>
      </c>
      <c r="L24" s="17" t="s">
        <v>8</v>
      </c>
      <c r="M24" s="36" t="s">
        <v>8</v>
      </c>
      <c r="N24" s="17" t="s">
        <v>8</v>
      </c>
      <c r="O24" s="17" t="s">
        <v>8</v>
      </c>
      <c r="P24" s="31">
        <v>447534.18</v>
      </c>
      <c r="Q24" s="22">
        <v>25151.71</v>
      </c>
      <c r="R24" s="32">
        <f t="shared" si="2"/>
        <v>472685.89</v>
      </c>
    </row>
    <row r="25" spans="1:18" ht="15" customHeight="1">
      <c r="A25" s="3" t="s">
        <v>53</v>
      </c>
      <c r="B25" s="4" t="s">
        <v>17</v>
      </c>
      <c r="C25" s="4" t="s">
        <v>17</v>
      </c>
      <c r="D25" s="31">
        <v>283131.94</v>
      </c>
      <c r="E25" s="22">
        <v>8463.25</v>
      </c>
      <c r="F25" s="32">
        <f t="shared" si="0"/>
        <v>291595.19</v>
      </c>
      <c r="G25" s="31">
        <v>287488.14</v>
      </c>
      <c r="H25" s="22">
        <v>10055.5</v>
      </c>
      <c r="I25" s="32">
        <f t="shared" si="1"/>
        <v>297543.64</v>
      </c>
      <c r="J25" s="36" t="s">
        <v>8</v>
      </c>
      <c r="K25" s="17" t="s">
        <v>8</v>
      </c>
      <c r="L25" s="17" t="s">
        <v>8</v>
      </c>
      <c r="M25" s="36" t="s">
        <v>8</v>
      </c>
      <c r="N25" s="17" t="s">
        <v>8</v>
      </c>
      <c r="O25" s="17" t="s">
        <v>8</v>
      </c>
      <c r="P25" s="31">
        <v>289665.96</v>
      </c>
      <c r="Q25" s="22">
        <v>14919.46</v>
      </c>
      <c r="R25" s="32">
        <f t="shared" si="2"/>
        <v>304585.42000000004</v>
      </c>
    </row>
    <row r="26" spans="1:18" ht="15" customHeight="1">
      <c r="A26" s="3" t="s">
        <v>107</v>
      </c>
      <c r="B26" s="4" t="s">
        <v>30</v>
      </c>
      <c r="C26" s="4" t="s">
        <v>30</v>
      </c>
      <c r="D26" s="31">
        <v>252727.06</v>
      </c>
      <c r="E26" s="22">
        <v>745.92</v>
      </c>
      <c r="F26" s="32">
        <f t="shared" si="0"/>
        <v>253472.98</v>
      </c>
      <c r="G26" s="31">
        <v>252727.06</v>
      </c>
      <c r="H26" s="22">
        <v>487.64</v>
      </c>
      <c r="I26" s="32">
        <f t="shared" si="1"/>
        <v>253214.7</v>
      </c>
      <c r="J26" s="36" t="s">
        <v>8</v>
      </c>
      <c r="K26" s="17" t="s">
        <v>8</v>
      </c>
      <c r="L26" s="17" t="s">
        <v>8</v>
      </c>
      <c r="M26" s="36" t="s">
        <v>8</v>
      </c>
      <c r="N26" s="17" t="s">
        <v>8</v>
      </c>
      <c r="O26" s="17" t="s">
        <v>8</v>
      </c>
      <c r="P26" s="31">
        <v>295974.11</v>
      </c>
      <c r="Q26" s="22">
        <v>221.52</v>
      </c>
      <c r="R26" s="32">
        <f t="shared" si="2"/>
        <v>296195.63</v>
      </c>
    </row>
    <row r="27" spans="1:18" ht="15" customHeight="1">
      <c r="A27" s="3" t="s">
        <v>108</v>
      </c>
      <c r="B27" s="4" t="s">
        <v>103</v>
      </c>
      <c r="C27" s="4" t="s">
        <v>103</v>
      </c>
      <c r="D27" s="31">
        <v>258364</v>
      </c>
      <c r="E27" s="22">
        <v>755.19</v>
      </c>
      <c r="F27" s="32">
        <f t="shared" si="0"/>
        <v>259119.19</v>
      </c>
      <c r="G27" s="31">
        <v>237012</v>
      </c>
      <c r="H27" s="22">
        <v>493.76</v>
      </c>
      <c r="I27" s="32">
        <f t="shared" si="1"/>
        <v>237505.76</v>
      </c>
      <c r="J27" s="36" t="s">
        <v>8</v>
      </c>
      <c r="K27" s="17" t="s">
        <v>8</v>
      </c>
      <c r="L27" s="17" t="s">
        <v>8</v>
      </c>
      <c r="M27" s="36" t="s">
        <v>8</v>
      </c>
      <c r="N27" s="17" t="s">
        <v>8</v>
      </c>
      <c r="O27" s="17" t="s">
        <v>8</v>
      </c>
      <c r="P27" s="31">
        <v>258343</v>
      </c>
      <c r="Q27" s="22">
        <v>497.6</v>
      </c>
      <c r="R27" s="32">
        <f t="shared" si="2"/>
        <v>258840.6</v>
      </c>
    </row>
    <row r="28" spans="1:18" ht="15" customHeight="1">
      <c r="A28" s="3" t="s">
        <v>55</v>
      </c>
      <c r="B28" s="4" t="s">
        <v>104</v>
      </c>
      <c r="C28" s="4" t="s">
        <v>104</v>
      </c>
      <c r="D28" s="31">
        <v>112379</v>
      </c>
      <c r="E28" s="22">
        <v>2070.64</v>
      </c>
      <c r="F28" s="32">
        <f t="shared" si="0"/>
        <v>114449.64</v>
      </c>
      <c r="G28" s="31">
        <v>275515</v>
      </c>
      <c r="H28" s="22">
        <v>21914.7</v>
      </c>
      <c r="I28" s="32">
        <f t="shared" si="1"/>
        <v>297429.7</v>
      </c>
      <c r="J28" s="36" t="s">
        <v>8</v>
      </c>
      <c r="K28" s="17" t="s">
        <v>8</v>
      </c>
      <c r="L28" s="17" t="s">
        <v>8</v>
      </c>
      <c r="M28" s="36" t="s">
        <v>8</v>
      </c>
      <c r="N28" s="17" t="s">
        <v>8</v>
      </c>
      <c r="O28" s="17" t="s">
        <v>8</v>
      </c>
      <c r="P28" s="31">
        <v>275515.2</v>
      </c>
      <c r="Q28" s="22">
        <v>16755.01</v>
      </c>
      <c r="R28" s="32">
        <f t="shared" si="2"/>
        <v>292270.21</v>
      </c>
    </row>
    <row r="29" spans="1:18" ht="15" customHeight="1">
      <c r="A29" s="3" t="s">
        <v>101</v>
      </c>
      <c r="B29" s="4" t="s">
        <v>3</v>
      </c>
      <c r="C29" s="4" t="s">
        <v>153</v>
      </c>
      <c r="D29" s="31">
        <v>328669.3</v>
      </c>
      <c r="E29" s="22">
        <v>6699.36</v>
      </c>
      <c r="F29" s="32">
        <f t="shared" si="0"/>
        <v>335368.66</v>
      </c>
      <c r="G29" s="31">
        <v>322179.68</v>
      </c>
      <c r="H29" s="22">
        <v>8219.44</v>
      </c>
      <c r="I29" s="32">
        <f t="shared" si="1"/>
        <v>330399.12</v>
      </c>
      <c r="J29" s="36" t="s">
        <v>8</v>
      </c>
      <c r="K29" s="17" t="s">
        <v>8</v>
      </c>
      <c r="L29" s="17" t="s">
        <v>8</v>
      </c>
      <c r="M29" s="36" t="s">
        <v>8</v>
      </c>
      <c r="N29" s="17" t="s">
        <v>8</v>
      </c>
      <c r="O29" s="17" t="s">
        <v>8</v>
      </c>
      <c r="P29" s="31">
        <v>242417.96</v>
      </c>
      <c r="Q29" s="22">
        <v>1889.77</v>
      </c>
      <c r="R29" s="32">
        <f t="shared" si="2"/>
        <v>244307.72999999998</v>
      </c>
    </row>
    <row r="30" spans="1:18" ht="15" customHeight="1">
      <c r="A30" s="3" t="s">
        <v>62</v>
      </c>
      <c r="B30" s="4" t="s">
        <v>13</v>
      </c>
      <c r="C30" s="4" t="s">
        <v>13</v>
      </c>
      <c r="D30" s="31">
        <v>259291.78</v>
      </c>
      <c r="E30" s="22">
        <v>628.38</v>
      </c>
      <c r="F30" s="32">
        <f t="shared" si="0"/>
        <v>259920.16</v>
      </c>
      <c r="G30" s="31">
        <v>259349.22</v>
      </c>
      <c r="H30" s="22">
        <v>685.82</v>
      </c>
      <c r="I30" s="32">
        <f t="shared" si="1"/>
        <v>260035.04</v>
      </c>
      <c r="J30" s="36" t="s">
        <v>8</v>
      </c>
      <c r="K30" s="17" t="s">
        <v>8</v>
      </c>
      <c r="L30" s="17" t="s">
        <v>8</v>
      </c>
      <c r="M30" s="36" t="s">
        <v>8</v>
      </c>
      <c r="N30" s="17" t="s">
        <v>8</v>
      </c>
      <c r="O30" s="17" t="s">
        <v>8</v>
      </c>
      <c r="P30" s="31">
        <v>398959.76</v>
      </c>
      <c r="Q30" s="22">
        <v>108.34</v>
      </c>
      <c r="R30" s="32">
        <f t="shared" si="2"/>
        <v>399068.10000000003</v>
      </c>
    </row>
    <row r="31" spans="1:18" ht="15" customHeight="1">
      <c r="A31" s="3" t="s">
        <v>59</v>
      </c>
      <c r="B31" s="4" t="s">
        <v>11</v>
      </c>
      <c r="C31" s="4" t="s">
        <v>11</v>
      </c>
      <c r="D31" s="31">
        <v>286997.76</v>
      </c>
      <c r="E31" s="22">
        <v>260.99</v>
      </c>
      <c r="F31" s="32">
        <f t="shared" si="0"/>
        <v>287258.75</v>
      </c>
      <c r="G31" s="31">
        <v>285784.2</v>
      </c>
      <c r="H31" s="22">
        <v>188.43</v>
      </c>
      <c r="I31" s="32">
        <f t="shared" si="1"/>
        <v>285972.63</v>
      </c>
      <c r="J31" s="36" t="s">
        <v>8</v>
      </c>
      <c r="K31" s="17" t="s">
        <v>8</v>
      </c>
      <c r="L31" s="17" t="s">
        <v>8</v>
      </c>
      <c r="M31" s="36" t="s">
        <v>8</v>
      </c>
      <c r="N31" s="17" t="s">
        <v>8</v>
      </c>
      <c r="O31" s="17" t="s">
        <v>8</v>
      </c>
      <c r="P31" s="31">
        <v>287200.43</v>
      </c>
      <c r="Q31" s="22">
        <v>202.44</v>
      </c>
      <c r="R31" s="32">
        <f t="shared" si="2"/>
        <v>287402.87</v>
      </c>
    </row>
    <row r="32" spans="1:18" ht="15" customHeight="1">
      <c r="A32" s="3" t="s">
        <v>50</v>
      </c>
      <c r="B32" s="4" t="s">
        <v>14</v>
      </c>
      <c r="C32" s="4" t="s">
        <v>14</v>
      </c>
      <c r="D32" s="31">
        <v>408288.41</v>
      </c>
      <c r="E32" s="22">
        <v>14641.42</v>
      </c>
      <c r="F32" s="32">
        <f t="shared" si="0"/>
        <v>422929.82999999996</v>
      </c>
      <c r="G32" s="31">
        <v>396173.04</v>
      </c>
      <c r="H32" s="22">
        <v>16084.72</v>
      </c>
      <c r="I32" s="32">
        <f t="shared" si="1"/>
        <v>412257.75999999995</v>
      </c>
      <c r="J32" s="36" t="s">
        <v>8</v>
      </c>
      <c r="K32" s="17" t="s">
        <v>8</v>
      </c>
      <c r="L32" s="17" t="s">
        <v>8</v>
      </c>
      <c r="M32" s="36" t="s">
        <v>8</v>
      </c>
      <c r="N32" s="17" t="s">
        <v>8</v>
      </c>
      <c r="O32" s="17" t="s">
        <v>8</v>
      </c>
      <c r="P32" s="31">
        <v>400157.72</v>
      </c>
      <c r="Q32" s="22">
        <v>17822.32</v>
      </c>
      <c r="R32" s="32">
        <f t="shared" si="2"/>
        <v>417980.04</v>
      </c>
    </row>
    <row r="33" spans="1:18" ht="15" customHeight="1">
      <c r="A33" s="3" t="s">
        <v>48</v>
      </c>
      <c r="B33" s="4" t="s">
        <v>102</v>
      </c>
      <c r="C33" s="4" t="s">
        <v>151</v>
      </c>
      <c r="D33" s="31">
        <v>353700.1</v>
      </c>
      <c r="E33" s="22">
        <v>25050.94</v>
      </c>
      <c r="F33" s="32">
        <f t="shared" si="0"/>
        <v>378751.04</v>
      </c>
      <c r="G33" s="31">
        <v>377999.88</v>
      </c>
      <c r="H33" s="22">
        <v>6278.06</v>
      </c>
      <c r="I33" s="32">
        <f t="shared" si="1"/>
        <v>384277.94</v>
      </c>
      <c r="J33" s="36" t="s">
        <v>8</v>
      </c>
      <c r="K33" s="17" t="s">
        <v>8</v>
      </c>
      <c r="L33" s="17" t="s">
        <v>8</v>
      </c>
      <c r="M33" s="36" t="s">
        <v>8</v>
      </c>
      <c r="N33" s="17" t="s">
        <v>8</v>
      </c>
      <c r="O33" s="17" t="s">
        <v>8</v>
      </c>
      <c r="P33" s="31">
        <v>378000.02</v>
      </c>
      <c r="Q33" s="22">
        <v>8296.49</v>
      </c>
      <c r="R33" s="32">
        <f t="shared" si="2"/>
        <v>386296.51</v>
      </c>
    </row>
    <row r="34" spans="1:18" ht="15" customHeight="1">
      <c r="A34" s="3" t="s">
        <v>60</v>
      </c>
      <c r="B34" s="4" t="s">
        <v>4</v>
      </c>
      <c r="C34" s="4" t="s">
        <v>152</v>
      </c>
      <c r="D34" s="31">
        <v>281359</v>
      </c>
      <c r="E34" s="22">
        <v>335.84</v>
      </c>
      <c r="F34" s="32">
        <f t="shared" si="0"/>
        <v>281694.84</v>
      </c>
      <c r="G34" s="31">
        <v>281359</v>
      </c>
      <c r="H34" s="22">
        <v>215.96</v>
      </c>
      <c r="I34" s="32">
        <f t="shared" si="1"/>
        <v>281574.96</v>
      </c>
      <c r="J34" s="36" t="s">
        <v>8</v>
      </c>
      <c r="K34" s="17" t="s">
        <v>8</v>
      </c>
      <c r="L34" s="17" t="s">
        <v>8</v>
      </c>
      <c r="M34" s="36" t="s">
        <v>8</v>
      </c>
      <c r="N34" s="17" t="s">
        <v>8</v>
      </c>
      <c r="O34" s="17" t="s">
        <v>8</v>
      </c>
      <c r="P34" s="31">
        <v>292367.34</v>
      </c>
      <c r="Q34" s="22">
        <v>10539.06</v>
      </c>
      <c r="R34" s="32">
        <f t="shared" si="2"/>
        <v>302906.4</v>
      </c>
    </row>
    <row r="35" spans="1:18" ht="15" customHeight="1">
      <c r="A35" s="3" t="s">
        <v>56</v>
      </c>
      <c r="B35" s="4" t="s">
        <v>105</v>
      </c>
      <c r="C35" s="4" t="s">
        <v>105</v>
      </c>
      <c r="D35" s="31">
        <v>300210.02</v>
      </c>
      <c r="E35" s="22">
        <v>308.24</v>
      </c>
      <c r="F35" s="32">
        <f t="shared" si="0"/>
        <v>300518.26</v>
      </c>
      <c r="G35" s="31">
        <v>300160.08</v>
      </c>
      <c r="H35" s="22">
        <v>417.42</v>
      </c>
      <c r="I35" s="32">
        <f t="shared" si="1"/>
        <v>300577.5</v>
      </c>
      <c r="J35" s="36" t="s">
        <v>8</v>
      </c>
      <c r="K35" s="17" t="s">
        <v>8</v>
      </c>
      <c r="L35" s="17" t="s">
        <v>8</v>
      </c>
      <c r="M35" s="36" t="s">
        <v>8</v>
      </c>
      <c r="N35" s="17" t="s">
        <v>8</v>
      </c>
      <c r="O35" s="17" t="s">
        <v>8</v>
      </c>
      <c r="P35" s="31">
        <v>300160.08</v>
      </c>
      <c r="Q35" s="22">
        <v>425.6</v>
      </c>
      <c r="R35" s="32">
        <f t="shared" si="2"/>
        <v>300585.68</v>
      </c>
    </row>
    <row r="36" spans="1:18" ht="15" customHeight="1">
      <c r="A36" s="3" t="s">
        <v>92</v>
      </c>
      <c r="B36" s="4" t="s">
        <v>33</v>
      </c>
      <c r="C36" s="4" t="s">
        <v>33</v>
      </c>
      <c r="D36" s="31">
        <v>268547.45</v>
      </c>
      <c r="E36" s="22">
        <v>25842.32</v>
      </c>
      <c r="F36" s="32">
        <f t="shared" si="0"/>
        <v>294389.77</v>
      </c>
      <c r="G36" s="31">
        <v>268547.45</v>
      </c>
      <c r="H36" s="22">
        <v>25370.45</v>
      </c>
      <c r="I36" s="32">
        <f t="shared" si="1"/>
        <v>293917.9</v>
      </c>
      <c r="J36" s="36" t="s">
        <v>8</v>
      </c>
      <c r="K36" s="17" t="s">
        <v>8</v>
      </c>
      <c r="L36" s="17" t="s">
        <v>8</v>
      </c>
      <c r="M36" s="36" t="s">
        <v>8</v>
      </c>
      <c r="N36" s="17" t="s">
        <v>8</v>
      </c>
      <c r="O36" s="17" t="s">
        <v>8</v>
      </c>
      <c r="P36" s="31">
        <v>272653.68</v>
      </c>
      <c r="Q36" s="22">
        <v>25237.34</v>
      </c>
      <c r="R36" s="32">
        <f t="shared" si="2"/>
        <v>297891.02</v>
      </c>
    </row>
    <row r="37" spans="1:18" ht="15" customHeight="1">
      <c r="A37" s="21" t="s">
        <v>157</v>
      </c>
      <c r="B37" s="21"/>
      <c r="C37" s="21"/>
      <c r="D37" s="25"/>
      <c r="E37" s="11"/>
      <c r="F37" s="26"/>
      <c r="G37" s="25"/>
      <c r="H37" s="11"/>
      <c r="I37" s="26"/>
      <c r="J37" s="25"/>
      <c r="K37" s="11"/>
      <c r="L37" s="26"/>
      <c r="M37" s="25"/>
      <c r="N37" s="11"/>
      <c r="O37" s="26"/>
      <c r="P37" s="25"/>
      <c r="Q37" s="11"/>
      <c r="R37" s="26"/>
    </row>
    <row r="38" spans="1:18" ht="15" customHeight="1">
      <c r="A38" s="3" t="s">
        <v>40</v>
      </c>
      <c r="B38" s="5" t="s">
        <v>114</v>
      </c>
      <c r="C38" s="5" t="s">
        <v>114</v>
      </c>
      <c r="D38" s="29" t="s">
        <v>8</v>
      </c>
      <c r="E38" s="15" t="s">
        <v>8</v>
      </c>
      <c r="F38" s="30" t="s">
        <v>8</v>
      </c>
      <c r="G38" s="29" t="s">
        <v>8</v>
      </c>
      <c r="H38" s="15" t="s">
        <v>8</v>
      </c>
      <c r="I38" s="30" t="s">
        <v>8</v>
      </c>
      <c r="J38" s="29" t="s">
        <v>8</v>
      </c>
      <c r="K38" s="15" t="s">
        <v>8</v>
      </c>
      <c r="L38" s="30" t="s">
        <v>8</v>
      </c>
      <c r="M38" s="29" t="s">
        <v>8</v>
      </c>
      <c r="N38" s="15" t="s">
        <v>8</v>
      </c>
      <c r="O38" s="30" t="s">
        <v>8</v>
      </c>
      <c r="P38" s="31">
        <v>278951</v>
      </c>
      <c r="Q38" s="17" t="s">
        <v>8</v>
      </c>
      <c r="R38" s="32">
        <f t="shared" si="2"/>
        <v>278951</v>
      </c>
    </row>
    <row r="39" spans="1:18" ht="15" customHeight="1">
      <c r="A39" s="3" t="s">
        <v>41</v>
      </c>
      <c r="B39" s="5" t="s">
        <v>115</v>
      </c>
      <c r="C39" s="5" t="s">
        <v>115</v>
      </c>
      <c r="D39" s="27" t="s">
        <v>8</v>
      </c>
      <c r="E39" s="17" t="s">
        <v>8</v>
      </c>
      <c r="F39" s="32" t="s">
        <v>8</v>
      </c>
      <c r="G39" s="36">
        <v>229500</v>
      </c>
      <c r="H39" s="17">
        <v>12000</v>
      </c>
      <c r="I39" s="32">
        <f>SUM(G39:H39)</f>
        <v>241500</v>
      </c>
      <c r="J39" s="27" t="s">
        <v>8</v>
      </c>
      <c r="K39" s="17" t="s">
        <v>8</v>
      </c>
      <c r="L39" s="32" t="s">
        <v>8</v>
      </c>
      <c r="M39" s="27" t="s">
        <v>8</v>
      </c>
      <c r="N39" s="17" t="s">
        <v>8</v>
      </c>
      <c r="O39" s="32" t="s">
        <v>8</v>
      </c>
      <c r="P39" s="31">
        <v>163602</v>
      </c>
      <c r="Q39" s="17" t="s">
        <v>8</v>
      </c>
      <c r="R39" s="32">
        <f>SUM(P39:Q39)</f>
        <v>163602</v>
      </c>
    </row>
    <row r="40" spans="1:18" ht="15" customHeight="1">
      <c r="A40" s="3" t="s">
        <v>42</v>
      </c>
      <c r="B40" s="5" t="s">
        <v>29</v>
      </c>
      <c r="C40" s="5" t="s">
        <v>29</v>
      </c>
      <c r="D40" s="29" t="s">
        <v>8</v>
      </c>
      <c r="E40" s="15" t="s">
        <v>8</v>
      </c>
      <c r="F40" s="30" t="s">
        <v>8</v>
      </c>
      <c r="G40" s="29" t="s">
        <v>8</v>
      </c>
      <c r="H40" s="15" t="s">
        <v>8</v>
      </c>
      <c r="I40" s="30" t="s">
        <v>8</v>
      </c>
      <c r="J40" s="29" t="s">
        <v>8</v>
      </c>
      <c r="K40" s="15" t="s">
        <v>8</v>
      </c>
      <c r="L40" s="30" t="s">
        <v>8</v>
      </c>
      <c r="M40" s="29" t="s">
        <v>8</v>
      </c>
      <c r="N40" s="15" t="s">
        <v>8</v>
      </c>
      <c r="O40" s="30" t="s">
        <v>8</v>
      </c>
      <c r="P40" s="29" t="s">
        <v>8</v>
      </c>
      <c r="Q40" s="17" t="s">
        <v>8</v>
      </c>
      <c r="R40" s="30" t="s">
        <v>8</v>
      </c>
    </row>
    <row r="41" spans="1:18" ht="15" customHeight="1">
      <c r="A41" s="21" t="s">
        <v>10</v>
      </c>
      <c r="B41" s="21"/>
      <c r="C41" s="21"/>
      <c r="D41" s="25"/>
      <c r="E41" s="11"/>
      <c r="F41" s="26"/>
      <c r="G41" s="25"/>
      <c r="H41" s="11"/>
      <c r="I41" s="26"/>
      <c r="J41" s="25"/>
      <c r="K41" s="11"/>
      <c r="L41" s="26"/>
      <c r="M41" s="25"/>
      <c r="N41" s="11"/>
      <c r="O41" s="26"/>
      <c r="P41" s="25"/>
      <c r="Q41" s="11"/>
      <c r="R41" s="26"/>
    </row>
    <row r="42" spans="1:18" ht="15" customHeight="1">
      <c r="A42" s="3" t="s">
        <v>67</v>
      </c>
      <c r="B42" s="5" t="s">
        <v>25</v>
      </c>
      <c r="C42" s="60" t="s">
        <v>134</v>
      </c>
      <c r="D42" s="33">
        <v>303000</v>
      </c>
      <c r="E42" s="34">
        <v>95000</v>
      </c>
      <c r="F42" s="32">
        <f>SUM(D42:E42)</f>
        <v>398000</v>
      </c>
      <c r="G42" s="33">
        <v>495538.9</v>
      </c>
      <c r="H42" s="34">
        <v>32151.05</v>
      </c>
      <c r="I42" s="32">
        <f>SUM(G42:H42)</f>
        <v>527689.9500000001</v>
      </c>
      <c r="J42" s="33">
        <v>500817.75</v>
      </c>
      <c r="K42" s="33">
        <v>30854.44</v>
      </c>
      <c r="L42" s="32">
        <f aca="true" t="shared" si="3" ref="L42:L55">SUM(J42:K42)</f>
        <v>531672.19</v>
      </c>
      <c r="M42" s="33">
        <v>374651.22</v>
      </c>
      <c r="N42" s="34">
        <v>9158.12</v>
      </c>
      <c r="O42" s="32" t="s">
        <v>8</v>
      </c>
      <c r="P42" s="33">
        <v>333445.32</v>
      </c>
      <c r="Q42" s="34">
        <v>7891.83</v>
      </c>
      <c r="R42" s="32">
        <f aca="true" t="shared" si="4" ref="R42:R55">SUM(P42:Q42)</f>
        <v>341337.15</v>
      </c>
    </row>
    <row r="43" spans="1:18" ht="15" customHeight="1">
      <c r="A43" s="3" t="s">
        <v>68</v>
      </c>
      <c r="B43" s="5" t="s">
        <v>15</v>
      </c>
      <c r="C43" s="60" t="s">
        <v>15</v>
      </c>
      <c r="D43" s="33">
        <v>340000</v>
      </c>
      <c r="E43" s="34">
        <v>126000</v>
      </c>
      <c r="F43" s="32">
        <f aca="true" t="shared" si="5" ref="F43:F55">SUM(D43:E43)</f>
        <v>466000</v>
      </c>
      <c r="G43" s="33">
        <v>458623.71</v>
      </c>
      <c r="H43" s="34">
        <v>30099.45</v>
      </c>
      <c r="I43" s="32">
        <f aca="true" t="shared" si="6" ref="I43:I55">SUM(G43:H43)</f>
        <v>488723.16000000003</v>
      </c>
      <c r="J43" s="33">
        <v>456009.8</v>
      </c>
      <c r="K43" s="34">
        <v>30073.19</v>
      </c>
      <c r="L43" s="32" t="s">
        <v>8</v>
      </c>
      <c r="M43" s="33">
        <v>466339.62</v>
      </c>
      <c r="N43" s="34">
        <v>29145.71</v>
      </c>
      <c r="O43" s="32" t="s">
        <v>8</v>
      </c>
      <c r="P43" s="33">
        <v>545832.12</v>
      </c>
      <c r="Q43" s="34">
        <v>70685.76</v>
      </c>
      <c r="R43" s="32">
        <f t="shared" si="4"/>
        <v>616517.88</v>
      </c>
    </row>
    <row r="44" spans="1:18" ht="15" customHeight="1">
      <c r="A44" s="3" t="s">
        <v>70</v>
      </c>
      <c r="B44" s="3" t="s">
        <v>38</v>
      </c>
      <c r="C44" s="3" t="s">
        <v>38</v>
      </c>
      <c r="D44" s="33">
        <v>279000</v>
      </c>
      <c r="E44" s="34">
        <v>90000</v>
      </c>
      <c r="F44" s="32">
        <f t="shared" si="5"/>
        <v>369000</v>
      </c>
      <c r="G44" s="33">
        <v>414884.3</v>
      </c>
      <c r="H44" s="34">
        <v>74099.58</v>
      </c>
      <c r="I44" s="32">
        <f t="shared" si="6"/>
        <v>488983.88</v>
      </c>
      <c r="J44" s="33">
        <v>411311.52</v>
      </c>
      <c r="K44" s="34">
        <v>74060.32</v>
      </c>
      <c r="L44" s="32">
        <f t="shared" si="3"/>
        <v>485371.84</v>
      </c>
      <c r="M44" s="36">
        <v>444200.64</v>
      </c>
      <c r="N44" s="17">
        <v>33615.09</v>
      </c>
      <c r="O44" s="32">
        <f aca="true" t="shared" si="7" ref="O44:O55">SUM(M44:N44)</f>
        <v>477815.73</v>
      </c>
      <c r="P44" s="36" t="s">
        <v>8</v>
      </c>
      <c r="Q44" s="17" t="s">
        <v>8</v>
      </c>
      <c r="R44" s="32" t="s">
        <v>8</v>
      </c>
    </row>
    <row r="45" spans="1:18" ht="15" customHeight="1">
      <c r="A45" s="3" t="s">
        <v>72</v>
      </c>
      <c r="B45" s="5" t="s">
        <v>6</v>
      </c>
      <c r="C45" s="60" t="s">
        <v>135</v>
      </c>
      <c r="D45" s="33">
        <v>225000</v>
      </c>
      <c r="E45" s="34">
        <v>96000</v>
      </c>
      <c r="F45" s="32">
        <f>SUM(D45:E45)</f>
        <v>321000</v>
      </c>
      <c r="G45" s="33">
        <v>450752.64</v>
      </c>
      <c r="H45" s="34">
        <v>4960.87</v>
      </c>
      <c r="I45" s="32">
        <f>SUM(G45:H45)</f>
        <v>455713.51</v>
      </c>
      <c r="J45" s="36">
        <v>355872.96</v>
      </c>
      <c r="K45" s="17">
        <v>32713.71</v>
      </c>
      <c r="L45" s="32">
        <f t="shared" si="3"/>
        <v>388586.67000000004</v>
      </c>
      <c r="M45" s="36">
        <v>340175.52</v>
      </c>
      <c r="N45" s="17">
        <v>33615.09</v>
      </c>
      <c r="O45" s="32">
        <f t="shared" si="7"/>
        <v>373790.61</v>
      </c>
      <c r="P45" s="36">
        <v>229930.48</v>
      </c>
      <c r="Q45" s="17">
        <v>28140.5</v>
      </c>
      <c r="R45" s="32">
        <f t="shared" si="4"/>
        <v>258070.98</v>
      </c>
    </row>
    <row r="46" spans="1:19" ht="15" customHeight="1">
      <c r="A46" s="3" t="s">
        <v>69</v>
      </c>
      <c r="B46" s="5" t="s">
        <v>116</v>
      </c>
      <c r="C46" s="60" t="s">
        <v>136</v>
      </c>
      <c r="D46" s="33">
        <v>243000</v>
      </c>
      <c r="E46" s="34">
        <v>119000</v>
      </c>
      <c r="F46" s="32">
        <f>SUM(D46:E46)</f>
        <v>362000</v>
      </c>
      <c r="G46" s="33">
        <v>393735</v>
      </c>
      <c r="H46" s="34">
        <v>7414.18</v>
      </c>
      <c r="I46" s="32">
        <f>SUM(G46:H46)</f>
        <v>401149.18</v>
      </c>
      <c r="J46" s="36" t="s">
        <v>8</v>
      </c>
      <c r="K46" s="17" t="s">
        <v>8</v>
      </c>
      <c r="L46" s="32" t="s">
        <v>8</v>
      </c>
      <c r="M46" s="36">
        <v>248274.72</v>
      </c>
      <c r="N46" s="17">
        <v>28752.24</v>
      </c>
      <c r="O46" s="32">
        <f t="shared" si="7"/>
        <v>277026.96</v>
      </c>
      <c r="P46" s="36">
        <v>238954.5</v>
      </c>
      <c r="Q46" s="17">
        <v>775.8</v>
      </c>
      <c r="R46" s="32">
        <f t="shared" si="4"/>
        <v>239730.3</v>
      </c>
      <c r="S46" s="61"/>
    </row>
    <row r="47" spans="1:18" ht="15" customHeight="1">
      <c r="A47" s="3" t="s">
        <v>77</v>
      </c>
      <c r="B47" s="5" t="s">
        <v>26</v>
      </c>
      <c r="C47" s="60" t="s">
        <v>26</v>
      </c>
      <c r="D47" s="33">
        <v>283000</v>
      </c>
      <c r="E47" s="34">
        <v>79000</v>
      </c>
      <c r="F47" s="32">
        <f t="shared" si="5"/>
        <v>362000</v>
      </c>
      <c r="G47" s="33">
        <v>369256</v>
      </c>
      <c r="H47" s="34">
        <v>31290.65</v>
      </c>
      <c r="I47" s="32">
        <f t="shared" si="6"/>
        <v>400546.65</v>
      </c>
      <c r="J47" s="36">
        <v>369592.68</v>
      </c>
      <c r="K47" s="17">
        <v>29692.42</v>
      </c>
      <c r="L47" s="32">
        <f t="shared" si="3"/>
        <v>399285.1</v>
      </c>
      <c r="M47" s="36">
        <v>368865.78</v>
      </c>
      <c r="N47" s="17">
        <v>30987.04</v>
      </c>
      <c r="O47" s="32">
        <f t="shared" si="7"/>
        <v>399852.82</v>
      </c>
      <c r="P47" s="36">
        <v>362906.5</v>
      </c>
      <c r="Q47" s="17">
        <v>31392.63</v>
      </c>
      <c r="R47" s="32">
        <f t="shared" si="4"/>
        <v>394299.13</v>
      </c>
    </row>
    <row r="48" spans="1:18" ht="15" customHeight="1">
      <c r="A48" s="62" t="s">
        <v>138</v>
      </c>
      <c r="B48" s="5" t="s">
        <v>7</v>
      </c>
      <c r="C48" s="60" t="s">
        <v>137</v>
      </c>
      <c r="D48" s="33">
        <v>318000</v>
      </c>
      <c r="E48" s="34" t="s">
        <v>121</v>
      </c>
      <c r="F48" s="32">
        <f t="shared" si="5"/>
        <v>318000</v>
      </c>
      <c r="G48" s="33">
        <v>362260.98</v>
      </c>
      <c r="H48" s="34">
        <v>32130.97</v>
      </c>
      <c r="I48" s="32">
        <f t="shared" si="6"/>
        <v>394391.94999999995</v>
      </c>
      <c r="J48" s="36" t="s">
        <v>8</v>
      </c>
      <c r="K48" s="17" t="s">
        <v>8</v>
      </c>
      <c r="L48" s="46" t="s">
        <v>8</v>
      </c>
      <c r="M48" s="33">
        <v>395522.67</v>
      </c>
      <c r="N48" s="34">
        <f>30343.37+358000</f>
        <v>388343.37</v>
      </c>
      <c r="O48" s="32">
        <f t="shared" si="7"/>
        <v>783866.04</v>
      </c>
      <c r="P48" s="36">
        <v>275425.59</v>
      </c>
      <c r="Q48" s="17">
        <v>30894.64</v>
      </c>
      <c r="R48" s="32">
        <f t="shared" si="4"/>
        <v>306320.23000000004</v>
      </c>
    </row>
    <row r="49" spans="1:18" ht="15" customHeight="1">
      <c r="A49" s="3" t="s">
        <v>139</v>
      </c>
      <c r="B49" s="3" t="s">
        <v>19</v>
      </c>
      <c r="C49" s="3" t="s">
        <v>143</v>
      </c>
      <c r="D49" s="35">
        <v>293000</v>
      </c>
      <c r="E49" s="34" t="s">
        <v>121</v>
      </c>
      <c r="F49" s="32">
        <f t="shared" si="5"/>
        <v>293000</v>
      </c>
      <c r="G49" s="33">
        <v>338801</v>
      </c>
      <c r="H49" s="34">
        <v>30341.62</v>
      </c>
      <c r="I49" s="32">
        <f t="shared" si="6"/>
        <v>369142.62</v>
      </c>
      <c r="J49" s="36" t="s">
        <v>8</v>
      </c>
      <c r="K49" s="17" t="s">
        <v>8</v>
      </c>
      <c r="L49" s="46" t="s">
        <v>8</v>
      </c>
      <c r="M49" s="36" t="s">
        <v>8</v>
      </c>
      <c r="N49" s="17" t="s">
        <v>8</v>
      </c>
      <c r="O49" s="46" t="s">
        <v>8</v>
      </c>
      <c r="P49" s="36" t="s">
        <v>8</v>
      </c>
      <c r="Q49" s="17" t="s">
        <v>8</v>
      </c>
      <c r="R49" s="46" t="s">
        <v>8</v>
      </c>
    </row>
    <row r="50" spans="1:18" ht="15" customHeight="1">
      <c r="A50" s="3" t="s">
        <v>66</v>
      </c>
      <c r="B50" s="5" t="s">
        <v>111</v>
      </c>
      <c r="C50" s="60" t="s">
        <v>111</v>
      </c>
      <c r="D50" s="36">
        <v>204000</v>
      </c>
      <c r="E50" s="17">
        <v>75000</v>
      </c>
      <c r="F50" s="32">
        <f t="shared" si="5"/>
        <v>279000</v>
      </c>
      <c r="G50" s="36">
        <v>237741</v>
      </c>
      <c r="H50" s="17">
        <v>31874</v>
      </c>
      <c r="I50" s="32">
        <f t="shared" si="6"/>
        <v>269615</v>
      </c>
      <c r="J50" s="36">
        <v>326750.77</v>
      </c>
      <c r="K50" s="17">
        <v>30587.48</v>
      </c>
      <c r="L50" s="32">
        <f t="shared" si="3"/>
        <v>357338.25</v>
      </c>
      <c r="M50" s="36">
        <v>324720.97</v>
      </c>
      <c r="N50" s="17">
        <v>29438.59</v>
      </c>
      <c r="O50" s="32">
        <f t="shared" si="7"/>
        <v>354159.56</v>
      </c>
      <c r="P50" s="36">
        <v>291427.22</v>
      </c>
      <c r="Q50" s="17">
        <v>31069.02</v>
      </c>
      <c r="R50" s="32">
        <f t="shared" si="4"/>
        <v>322496.24</v>
      </c>
    </row>
    <row r="51" spans="1:18" ht="12.75" hidden="1">
      <c r="A51" s="62" t="s">
        <v>74</v>
      </c>
      <c r="B51" s="5" t="s">
        <v>18</v>
      </c>
      <c r="C51" s="5"/>
      <c r="D51" s="27">
        <v>242000</v>
      </c>
      <c r="E51" s="52">
        <v>0</v>
      </c>
      <c r="F51" s="32">
        <f t="shared" si="5"/>
        <v>242000</v>
      </c>
      <c r="G51" s="36">
        <v>283888</v>
      </c>
      <c r="H51" s="52">
        <v>31892</v>
      </c>
      <c r="I51" s="32">
        <f t="shared" si="6"/>
        <v>315780</v>
      </c>
      <c r="J51" s="33"/>
      <c r="K51" s="34"/>
      <c r="L51" s="32">
        <f t="shared" si="3"/>
        <v>0</v>
      </c>
      <c r="M51" s="36"/>
      <c r="N51" s="52"/>
      <c r="O51" s="32">
        <f t="shared" si="7"/>
        <v>0</v>
      </c>
      <c r="P51" s="36"/>
      <c r="Q51" s="17"/>
      <c r="R51" s="32">
        <f t="shared" si="4"/>
        <v>0</v>
      </c>
    </row>
    <row r="52" spans="1:18" ht="15" customHeight="1">
      <c r="A52" s="3" t="s">
        <v>73</v>
      </c>
      <c r="B52" s="5" t="s">
        <v>117</v>
      </c>
      <c r="C52" s="5" t="s">
        <v>144</v>
      </c>
      <c r="D52" s="33">
        <v>272000</v>
      </c>
      <c r="E52" s="34" t="s">
        <v>121</v>
      </c>
      <c r="F52" s="32">
        <f>SUM(D52:E52)</f>
        <v>272000</v>
      </c>
      <c r="G52" s="33">
        <v>275461.44</v>
      </c>
      <c r="H52" s="34">
        <v>34796.57</v>
      </c>
      <c r="I52" s="32">
        <f>SUM(G52:H52)</f>
        <v>310258.01</v>
      </c>
      <c r="J52" s="36" t="s">
        <v>8</v>
      </c>
      <c r="K52" s="17" t="s">
        <v>8</v>
      </c>
      <c r="L52" s="46" t="s">
        <v>8</v>
      </c>
      <c r="M52" s="36" t="s">
        <v>8</v>
      </c>
      <c r="N52" s="17" t="s">
        <v>8</v>
      </c>
      <c r="O52" s="46" t="s">
        <v>8</v>
      </c>
      <c r="P52" s="36" t="s">
        <v>8</v>
      </c>
      <c r="Q52" s="17" t="s">
        <v>8</v>
      </c>
      <c r="R52" s="32" t="s">
        <v>8</v>
      </c>
    </row>
    <row r="53" spans="1:18" ht="15" customHeight="1">
      <c r="A53" s="3" t="s">
        <v>75</v>
      </c>
      <c r="B53" s="5" t="s">
        <v>37</v>
      </c>
      <c r="C53" s="5" t="s">
        <v>140</v>
      </c>
      <c r="D53" s="33">
        <v>235000</v>
      </c>
      <c r="E53" s="34">
        <v>2000</v>
      </c>
      <c r="F53" s="32">
        <f t="shared" si="5"/>
        <v>237000</v>
      </c>
      <c r="G53" s="33">
        <v>231551.01</v>
      </c>
      <c r="H53" s="34">
        <v>30994.96</v>
      </c>
      <c r="I53" s="32">
        <f t="shared" si="6"/>
        <v>262545.97000000003</v>
      </c>
      <c r="J53" s="36">
        <v>232791.87</v>
      </c>
      <c r="K53" s="17">
        <v>30549.41</v>
      </c>
      <c r="L53" s="32">
        <f t="shared" si="3"/>
        <v>263341.27999999997</v>
      </c>
      <c r="M53" s="36">
        <v>232264.96</v>
      </c>
      <c r="N53" s="17">
        <v>31519.45</v>
      </c>
      <c r="O53" s="32">
        <f t="shared" si="7"/>
        <v>263784.41</v>
      </c>
      <c r="P53" s="36">
        <v>179439.72</v>
      </c>
      <c r="Q53" s="17">
        <v>28295.51</v>
      </c>
      <c r="R53" s="32">
        <f t="shared" si="4"/>
        <v>207735.23</v>
      </c>
    </row>
    <row r="54" spans="1:18" ht="15" customHeight="1">
      <c r="A54" s="3" t="s">
        <v>71</v>
      </c>
      <c r="B54" s="5" t="s">
        <v>22</v>
      </c>
      <c r="C54" s="5" t="s">
        <v>141</v>
      </c>
      <c r="D54" s="27">
        <v>176000</v>
      </c>
      <c r="E54" s="16">
        <v>36000</v>
      </c>
      <c r="F54" s="32">
        <f t="shared" si="5"/>
        <v>212000</v>
      </c>
      <c r="G54" s="36">
        <v>259601</v>
      </c>
      <c r="H54" s="16">
        <v>30962</v>
      </c>
      <c r="I54" s="32">
        <f t="shared" si="6"/>
        <v>290563</v>
      </c>
      <c r="J54" s="36" t="s">
        <v>8</v>
      </c>
      <c r="K54" s="17" t="s">
        <v>8</v>
      </c>
      <c r="L54" s="32" t="s">
        <v>8</v>
      </c>
      <c r="M54" s="36" t="s">
        <v>8</v>
      </c>
      <c r="N54" s="17" t="s">
        <v>8</v>
      </c>
      <c r="O54" s="32" t="s">
        <v>8</v>
      </c>
      <c r="P54" s="36">
        <v>226122.04</v>
      </c>
      <c r="Q54" s="17">
        <v>29803.01</v>
      </c>
      <c r="R54" s="32">
        <f t="shared" si="4"/>
        <v>255925.05000000002</v>
      </c>
    </row>
    <row r="55" spans="1:18" ht="15" customHeight="1">
      <c r="A55" s="3" t="s">
        <v>76</v>
      </c>
      <c r="B55" s="3" t="s">
        <v>20</v>
      </c>
      <c r="C55" s="5" t="s">
        <v>142</v>
      </c>
      <c r="D55" s="33">
        <v>182000</v>
      </c>
      <c r="E55" s="34" t="s">
        <v>121</v>
      </c>
      <c r="F55" s="32">
        <f t="shared" si="5"/>
        <v>182000</v>
      </c>
      <c r="G55" s="33">
        <v>235535.9</v>
      </c>
      <c r="H55" s="34">
        <v>32725.89</v>
      </c>
      <c r="I55" s="32">
        <f t="shared" si="6"/>
        <v>268261.79</v>
      </c>
      <c r="J55" s="36">
        <v>190361.83</v>
      </c>
      <c r="K55" s="17">
        <f>23053.42+243000</f>
        <v>266053.42</v>
      </c>
      <c r="L55" s="32">
        <f t="shared" si="3"/>
        <v>456415.25</v>
      </c>
      <c r="M55" s="36">
        <v>197850.08</v>
      </c>
      <c r="N55" s="17">
        <v>33330.78</v>
      </c>
      <c r="O55" s="32">
        <f t="shared" si="7"/>
        <v>231180.86</v>
      </c>
      <c r="P55" s="36">
        <v>204400.08</v>
      </c>
      <c r="Q55" s="17">
        <v>28257.32</v>
      </c>
      <c r="R55" s="32">
        <f t="shared" si="4"/>
        <v>232657.4</v>
      </c>
    </row>
    <row r="56" spans="1:18" ht="15" customHeight="1">
      <c r="A56" s="21" t="s">
        <v>119</v>
      </c>
      <c r="B56" s="21"/>
      <c r="C56" s="21"/>
      <c r="D56" s="25"/>
      <c r="E56" s="11"/>
      <c r="F56" s="26"/>
      <c r="G56" s="25"/>
      <c r="H56" s="11"/>
      <c r="I56" s="26"/>
      <c r="J56" s="25"/>
      <c r="K56" s="11"/>
      <c r="L56" s="26"/>
      <c r="M56" s="25"/>
      <c r="N56" s="11"/>
      <c r="O56" s="26"/>
      <c r="P56" s="25"/>
      <c r="Q56" s="11"/>
      <c r="R56" s="26"/>
    </row>
    <row r="57" spans="1:18" ht="15" customHeight="1">
      <c r="A57" s="3" t="s">
        <v>78</v>
      </c>
      <c r="B57" s="5" t="s">
        <v>94</v>
      </c>
      <c r="C57" s="5" t="s">
        <v>94</v>
      </c>
      <c r="D57" s="27">
        <v>242749</v>
      </c>
      <c r="E57" s="17">
        <v>8716</v>
      </c>
      <c r="F57" s="32">
        <f>SUM(D57:E57)</f>
        <v>251465</v>
      </c>
      <c r="G57" s="36">
        <v>269023</v>
      </c>
      <c r="H57" s="17">
        <f>8609+27306</f>
        <v>35915</v>
      </c>
      <c r="I57" s="32">
        <f>SUM(G57:H57)</f>
        <v>304938</v>
      </c>
      <c r="J57" s="36" t="s">
        <v>8</v>
      </c>
      <c r="K57" s="17" t="s">
        <v>8</v>
      </c>
      <c r="L57" s="32">
        <v>308709</v>
      </c>
      <c r="M57" s="36" t="s">
        <v>8</v>
      </c>
      <c r="N57" s="17" t="s">
        <v>8</v>
      </c>
      <c r="O57" s="32">
        <v>322100</v>
      </c>
      <c r="P57" s="36">
        <v>298011</v>
      </c>
      <c r="Q57" s="17">
        <f>6201+30814</f>
        <v>37015</v>
      </c>
      <c r="R57" s="32">
        <f>P57+Q57</f>
        <v>335026</v>
      </c>
    </row>
    <row r="58" spans="1:18" ht="15" customHeight="1">
      <c r="A58" s="3" t="s">
        <v>86</v>
      </c>
      <c r="B58" s="5" t="s">
        <v>100</v>
      </c>
      <c r="C58" s="5" t="s">
        <v>100</v>
      </c>
      <c r="D58" s="27">
        <v>131436</v>
      </c>
      <c r="E58" s="17">
        <v>8188</v>
      </c>
      <c r="F58" s="46">
        <f>SUM(D58:E58)</f>
        <v>139624</v>
      </c>
      <c r="G58" s="36">
        <v>184798</v>
      </c>
      <c r="H58" s="17">
        <f>11249+18744</f>
        <v>29993</v>
      </c>
      <c r="I58" s="46">
        <f>SUM(G58:H58)</f>
        <v>214791</v>
      </c>
      <c r="J58" s="36" t="s">
        <v>8</v>
      </c>
      <c r="K58" s="17" t="s">
        <v>8</v>
      </c>
      <c r="L58" s="32">
        <v>225028</v>
      </c>
      <c r="M58" s="36" t="s">
        <v>8</v>
      </c>
      <c r="N58" s="17" t="s">
        <v>8</v>
      </c>
      <c r="O58" s="32">
        <v>241967</v>
      </c>
      <c r="P58" s="36">
        <v>214722</v>
      </c>
      <c r="Q58" s="17">
        <f>19135+22202</f>
        <v>41337</v>
      </c>
      <c r="R58" s="32">
        <f aca="true" t="shared" si="8" ref="R58:R69">P58+Q58</f>
        <v>256059</v>
      </c>
    </row>
    <row r="59" spans="1:18" ht="15" customHeight="1">
      <c r="A59" s="3" t="s">
        <v>132</v>
      </c>
      <c r="B59" s="36" t="s">
        <v>8</v>
      </c>
      <c r="C59" s="39" t="s">
        <v>133</v>
      </c>
      <c r="D59" s="36" t="s">
        <v>8</v>
      </c>
      <c r="E59" s="17" t="s">
        <v>8</v>
      </c>
      <c r="F59" s="46" t="s">
        <v>8</v>
      </c>
      <c r="G59" s="36" t="s">
        <v>8</v>
      </c>
      <c r="H59" s="17" t="s">
        <v>8</v>
      </c>
      <c r="I59" s="46" t="s">
        <v>8</v>
      </c>
      <c r="J59" s="36" t="s">
        <v>8</v>
      </c>
      <c r="K59" s="17" t="s">
        <v>8</v>
      </c>
      <c r="L59" s="32">
        <v>182010</v>
      </c>
      <c r="M59" s="36" t="s">
        <v>8</v>
      </c>
      <c r="N59" s="17" t="s">
        <v>8</v>
      </c>
      <c r="O59" s="32">
        <v>213099</v>
      </c>
      <c r="P59" s="36">
        <v>196796</v>
      </c>
      <c r="Q59" s="17">
        <f>17251+20349</f>
        <v>37600</v>
      </c>
      <c r="R59" s="32">
        <f t="shared" si="8"/>
        <v>234396</v>
      </c>
    </row>
    <row r="60" spans="1:18" ht="15" customHeight="1">
      <c r="A60" s="3" t="s">
        <v>84</v>
      </c>
      <c r="B60" s="3" t="s">
        <v>98</v>
      </c>
      <c r="C60" s="39" t="s">
        <v>131</v>
      </c>
      <c r="D60" s="27">
        <v>153683</v>
      </c>
      <c r="E60" s="17">
        <v>9208</v>
      </c>
      <c r="F60" s="46">
        <f>SUM(D60:E60)</f>
        <v>162891</v>
      </c>
      <c r="G60" s="36">
        <v>166219</v>
      </c>
      <c r="H60" s="17">
        <f>9819+16747+6000</f>
        <v>32566</v>
      </c>
      <c r="I60" s="46">
        <f aca="true" t="shared" si="9" ref="I60:I70">SUM(G60:H60)</f>
        <v>198785</v>
      </c>
      <c r="J60" s="36" t="s">
        <v>8</v>
      </c>
      <c r="K60" s="17" t="s">
        <v>8</v>
      </c>
      <c r="L60" s="32" t="s">
        <v>8</v>
      </c>
      <c r="M60" s="36" t="s">
        <v>8</v>
      </c>
      <c r="N60" s="17" t="s">
        <v>8</v>
      </c>
      <c r="O60" s="32">
        <v>119889</v>
      </c>
      <c r="P60" s="36">
        <v>197925</v>
      </c>
      <c r="Q60" s="17">
        <f>8551+20466</f>
        <v>29017</v>
      </c>
      <c r="R60" s="32">
        <f t="shared" si="8"/>
        <v>226942</v>
      </c>
    </row>
    <row r="61" spans="1:18" ht="15" customHeight="1">
      <c r="A61" s="3" t="s">
        <v>88</v>
      </c>
      <c r="B61" s="5" t="s">
        <v>34</v>
      </c>
      <c r="C61" s="39" t="s">
        <v>115</v>
      </c>
      <c r="D61" s="27">
        <v>106949</v>
      </c>
      <c r="E61" s="17">
        <v>9644</v>
      </c>
      <c r="F61" s="46">
        <f>SUM(D61:E61)</f>
        <v>116593</v>
      </c>
      <c r="G61" s="36">
        <v>181439</v>
      </c>
      <c r="H61" s="17">
        <f>8875+18416</f>
        <v>27291</v>
      </c>
      <c r="I61" s="46">
        <f t="shared" si="9"/>
        <v>208730</v>
      </c>
      <c r="J61" s="36" t="s">
        <v>8</v>
      </c>
      <c r="K61" s="17" t="s">
        <v>8</v>
      </c>
      <c r="L61" s="32" t="s">
        <v>8</v>
      </c>
      <c r="M61" s="36" t="s">
        <v>8</v>
      </c>
      <c r="N61" s="17" t="s">
        <v>8</v>
      </c>
      <c r="O61" s="32" t="s">
        <v>8</v>
      </c>
      <c r="P61" s="36">
        <v>147574</v>
      </c>
      <c r="Q61" s="17">
        <f>14392+15275</f>
        <v>29667</v>
      </c>
      <c r="R61" s="32">
        <f t="shared" si="8"/>
        <v>177241</v>
      </c>
    </row>
    <row r="62" spans="1:18" ht="15" customHeight="1">
      <c r="A62" s="3" t="s">
        <v>80</v>
      </c>
      <c r="B62" s="5" t="s">
        <v>96</v>
      </c>
      <c r="C62" s="5" t="s">
        <v>96</v>
      </c>
      <c r="D62" s="27">
        <v>170698</v>
      </c>
      <c r="E62" s="17">
        <v>14353</v>
      </c>
      <c r="F62" s="32">
        <f>SUM(D62:E62)</f>
        <v>185051</v>
      </c>
      <c r="G62" s="36">
        <v>179208</v>
      </c>
      <c r="H62" s="17">
        <f>14080+18190+9192</f>
        <v>41462</v>
      </c>
      <c r="I62" s="32">
        <f t="shared" si="9"/>
        <v>220670</v>
      </c>
      <c r="J62" s="36" t="s">
        <v>8</v>
      </c>
      <c r="K62" s="17" t="s">
        <v>8</v>
      </c>
      <c r="L62" s="32">
        <v>236854</v>
      </c>
      <c r="M62" s="36" t="s">
        <v>8</v>
      </c>
      <c r="N62" s="17" t="s">
        <v>8</v>
      </c>
      <c r="O62" s="32">
        <v>236854</v>
      </c>
      <c r="P62" s="36">
        <v>206056</v>
      </c>
      <c r="Q62" s="17">
        <f>16020+21306+6955</f>
        <v>44281</v>
      </c>
      <c r="R62" s="32">
        <f t="shared" si="8"/>
        <v>250337</v>
      </c>
    </row>
    <row r="63" spans="1:18" ht="15" customHeight="1">
      <c r="A63" s="3" t="s">
        <v>81</v>
      </c>
      <c r="B63" s="3" t="s">
        <v>35</v>
      </c>
      <c r="C63" s="3" t="s">
        <v>35</v>
      </c>
      <c r="D63" s="27">
        <v>171338</v>
      </c>
      <c r="E63" s="17">
        <v>10190</v>
      </c>
      <c r="F63" s="32">
        <f>SUM(D63:E63)</f>
        <v>181528</v>
      </c>
      <c r="G63" s="36">
        <v>178071</v>
      </c>
      <c r="H63" s="17">
        <f>13272+18074+6619</f>
        <v>37965</v>
      </c>
      <c r="I63" s="32">
        <f t="shared" si="9"/>
        <v>216036</v>
      </c>
      <c r="J63" s="36" t="s">
        <v>8</v>
      </c>
      <c r="K63" s="17" t="s">
        <v>8</v>
      </c>
      <c r="L63" s="32">
        <v>226398</v>
      </c>
      <c r="M63" s="36" t="s">
        <v>8</v>
      </c>
      <c r="N63" s="17" t="s">
        <v>8</v>
      </c>
      <c r="O63" s="32">
        <v>239918</v>
      </c>
      <c r="P63" s="36">
        <v>208424</v>
      </c>
      <c r="Q63" s="17">
        <f>11766+21551+6360</f>
        <v>39677</v>
      </c>
      <c r="R63" s="32">
        <f t="shared" si="8"/>
        <v>248101</v>
      </c>
    </row>
    <row r="64" spans="1:18" ht="15" customHeight="1">
      <c r="A64" s="3" t="s">
        <v>90</v>
      </c>
      <c r="B64" s="3" t="s">
        <v>36</v>
      </c>
      <c r="C64" s="3" t="s">
        <v>36</v>
      </c>
      <c r="D64" s="27" t="s">
        <v>8</v>
      </c>
      <c r="E64" s="17" t="s">
        <v>122</v>
      </c>
      <c r="F64" s="32" t="s">
        <v>8</v>
      </c>
      <c r="G64" s="36">
        <f>177675</f>
        <v>177675</v>
      </c>
      <c r="H64" s="17">
        <f>11846+18338+7735</f>
        <v>37919</v>
      </c>
      <c r="I64" s="32">
        <f t="shared" si="9"/>
        <v>215594</v>
      </c>
      <c r="J64" s="36" t="s">
        <v>8</v>
      </c>
      <c r="K64" s="17" t="s">
        <v>8</v>
      </c>
      <c r="L64" s="32">
        <v>223884</v>
      </c>
      <c r="M64" s="36" t="s">
        <v>8</v>
      </c>
      <c r="N64" s="17" t="s">
        <v>8</v>
      </c>
      <c r="O64" s="32">
        <v>236947</v>
      </c>
      <c r="P64" s="36">
        <v>207262</v>
      </c>
      <c r="Q64" s="17">
        <f>10597+21912+8189</f>
        <v>40698</v>
      </c>
      <c r="R64" s="32">
        <f t="shared" si="8"/>
        <v>247960</v>
      </c>
    </row>
    <row r="65" spans="1:18" ht="15" customHeight="1">
      <c r="A65" s="3" t="s">
        <v>85</v>
      </c>
      <c r="B65" s="5" t="s">
        <v>24</v>
      </c>
      <c r="C65" s="5" t="s">
        <v>24</v>
      </c>
      <c r="D65" s="27">
        <v>149200</v>
      </c>
      <c r="E65" s="17">
        <v>11587</v>
      </c>
      <c r="F65" s="46">
        <f aca="true" t="shared" si="10" ref="F65:F70">SUM(D65:E65)</f>
        <v>160787</v>
      </c>
      <c r="G65" s="36">
        <v>171973</v>
      </c>
      <c r="H65" s="17">
        <f>13310+17861+7400</f>
        <v>38571</v>
      </c>
      <c r="I65" s="46">
        <f t="shared" si="9"/>
        <v>210544</v>
      </c>
      <c r="J65" s="36" t="s">
        <v>8</v>
      </c>
      <c r="K65" s="17" t="s">
        <v>8</v>
      </c>
      <c r="L65" s="32">
        <v>223175</v>
      </c>
      <c r="M65" s="36" t="s">
        <v>8</v>
      </c>
      <c r="N65" s="17" t="s">
        <v>8</v>
      </c>
      <c r="O65" s="32">
        <v>234676</v>
      </c>
      <c r="P65" s="36">
        <v>200430</v>
      </c>
      <c r="Q65" s="17">
        <f>13120+21468+7400</f>
        <v>41988</v>
      </c>
      <c r="R65" s="32">
        <f t="shared" si="8"/>
        <v>242418</v>
      </c>
    </row>
    <row r="66" spans="1:18" ht="15" customHeight="1">
      <c r="A66" s="3" t="s">
        <v>87</v>
      </c>
      <c r="B66" s="3" t="s">
        <v>5</v>
      </c>
      <c r="C66" s="3" t="s">
        <v>5</v>
      </c>
      <c r="D66" s="27">
        <v>112462</v>
      </c>
      <c r="E66" s="17">
        <v>13264</v>
      </c>
      <c r="F66" s="46">
        <f t="shared" si="10"/>
        <v>125726</v>
      </c>
      <c r="G66" s="36">
        <v>117876</v>
      </c>
      <c r="H66" s="17">
        <f>13577+18111+60632</f>
        <v>92320</v>
      </c>
      <c r="I66" s="46">
        <f t="shared" si="9"/>
        <v>210196</v>
      </c>
      <c r="J66" s="36" t="s">
        <v>8</v>
      </c>
      <c r="K66" s="17" t="s">
        <v>8</v>
      </c>
      <c r="L66" s="32">
        <v>218721</v>
      </c>
      <c r="M66" s="36" t="s">
        <v>8</v>
      </c>
      <c r="N66" s="17" t="s">
        <v>8</v>
      </c>
      <c r="O66" s="32">
        <v>224366</v>
      </c>
      <c r="P66" s="36">
        <v>200261</v>
      </c>
      <c r="Q66" s="17">
        <f>14633+21257+5476</f>
        <v>41366</v>
      </c>
      <c r="R66" s="32">
        <f t="shared" si="8"/>
        <v>241627</v>
      </c>
    </row>
    <row r="67" spans="1:18" ht="15" customHeight="1">
      <c r="A67" s="3" t="s">
        <v>82</v>
      </c>
      <c r="B67" s="5" t="s">
        <v>97</v>
      </c>
      <c r="C67" s="5" t="s">
        <v>97</v>
      </c>
      <c r="D67" s="27">
        <v>170000</v>
      </c>
      <c r="E67" s="17">
        <v>9155</v>
      </c>
      <c r="F67" s="32">
        <f t="shared" si="10"/>
        <v>179155</v>
      </c>
      <c r="G67" s="36">
        <v>175160</v>
      </c>
      <c r="H67" s="17">
        <f>4966+17786</f>
        <v>22752</v>
      </c>
      <c r="I67" s="32">
        <f t="shared" si="9"/>
        <v>197912</v>
      </c>
      <c r="J67" s="36" t="s">
        <v>8</v>
      </c>
      <c r="K67" s="17" t="s">
        <v>8</v>
      </c>
      <c r="L67" s="32">
        <v>213553</v>
      </c>
      <c r="M67" s="36" t="s">
        <v>8</v>
      </c>
      <c r="N67" s="17" t="s">
        <v>8</v>
      </c>
      <c r="O67" s="32">
        <v>229472</v>
      </c>
      <c r="P67" s="36">
        <v>200791</v>
      </c>
      <c r="Q67" s="17">
        <f>4033+13556+13805</f>
        <v>31394</v>
      </c>
      <c r="R67" s="32">
        <f t="shared" si="8"/>
        <v>232185</v>
      </c>
    </row>
    <row r="68" spans="1:18" ht="15" customHeight="1">
      <c r="A68" s="3" t="s">
        <v>79</v>
      </c>
      <c r="B68" s="3" t="s">
        <v>95</v>
      </c>
      <c r="C68" s="39" t="s">
        <v>95</v>
      </c>
      <c r="D68" s="27">
        <v>176176</v>
      </c>
      <c r="E68" s="17">
        <v>13458</v>
      </c>
      <c r="F68" s="32">
        <f t="shared" si="10"/>
        <v>189634</v>
      </c>
      <c r="G68" s="36">
        <v>183985</v>
      </c>
      <c r="H68" s="17">
        <f>11066+18675+15472</f>
        <v>45213</v>
      </c>
      <c r="I68" s="32">
        <f t="shared" si="9"/>
        <v>229198</v>
      </c>
      <c r="J68" s="36" t="s">
        <v>8</v>
      </c>
      <c r="K68" s="17" t="s">
        <v>8</v>
      </c>
      <c r="L68" s="32">
        <v>239182</v>
      </c>
      <c r="M68" s="36" t="s">
        <v>8</v>
      </c>
      <c r="N68" s="17" t="s">
        <v>8</v>
      </c>
      <c r="O68" s="32">
        <v>249030</v>
      </c>
      <c r="P68" s="36">
        <v>213969</v>
      </c>
      <c r="Q68" s="17">
        <f>7950+22124</f>
        <v>30074</v>
      </c>
      <c r="R68" s="32">
        <f t="shared" si="8"/>
        <v>244043</v>
      </c>
    </row>
    <row r="69" spans="1:18" ht="15" customHeight="1">
      <c r="A69" s="3" t="s">
        <v>83</v>
      </c>
      <c r="B69" s="5" t="s">
        <v>23</v>
      </c>
      <c r="C69" s="5" t="s">
        <v>23</v>
      </c>
      <c r="D69" s="27">
        <v>160000</v>
      </c>
      <c r="E69" s="17">
        <v>11085</v>
      </c>
      <c r="F69" s="46">
        <f t="shared" si="10"/>
        <v>171085</v>
      </c>
      <c r="G69" s="36">
        <v>175411</v>
      </c>
      <c r="H69" s="17">
        <f>7045+18767+6008</f>
        <v>31820</v>
      </c>
      <c r="I69" s="46">
        <f t="shared" si="9"/>
        <v>207231</v>
      </c>
      <c r="J69" s="36" t="s">
        <v>8</v>
      </c>
      <c r="K69" s="17" t="s">
        <v>8</v>
      </c>
      <c r="L69" s="32">
        <v>213671</v>
      </c>
      <c r="M69" s="36" t="s">
        <v>8</v>
      </c>
      <c r="N69" s="17" t="s">
        <v>8</v>
      </c>
      <c r="O69" s="32">
        <v>227610</v>
      </c>
      <c r="P69" s="36">
        <v>200262</v>
      </c>
      <c r="Q69" s="17">
        <f>11381+22054+16136</f>
        <v>49571</v>
      </c>
      <c r="R69" s="32">
        <f t="shared" si="8"/>
        <v>249833</v>
      </c>
    </row>
    <row r="70" spans="1:18" ht="15" customHeight="1">
      <c r="A70" s="3" t="s">
        <v>89</v>
      </c>
      <c r="B70" s="3" t="s">
        <v>99</v>
      </c>
      <c r="C70" s="63" t="s">
        <v>145</v>
      </c>
      <c r="D70" s="27">
        <v>138150</v>
      </c>
      <c r="E70" s="17">
        <v>6336</v>
      </c>
      <c r="F70" s="46">
        <f t="shared" si="10"/>
        <v>144486</v>
      </c>
      <c r="G70" s="36">
        <v>174929</v>
      </c>
      <c r="H70" s="17">
        <f>11689+17755</f>
        <v>29444</v>
      </c>
      <c r="I70" s="46">
        <f t="shared" si="9"/>
        <v>204373</v>
      </c>
      <c r="J70" s="36" t="s">
        <v>8</v>
      </c>
      <c r="K70" s="17" t="s">
        <v>8</v>
      </c>
      <c r="L70" s="32" t="s">
        <v>8</v>
      </c>
      <c r="M70" s="36" t="s">
        <v>8</v>
      </c>
      <c r="N70" s="17" t="s">
        <v>8</v>
      </c>
      <c r="O70" s="32" t="s">
        <v>8</v>
      </c>
      <c r="P70" s="36" t="s">
        <v>8</v>
      </c>
      <c r="Q70" s="17" t="s">
        <v>8</v>
      </c>
      <c r="R70" s="32" t="s">
        <v>8</v>
      </c>
    </row>
    <row r="71" spans="2:15" ht="15" customHeight="1">
      <c r="B71" s="2"/>
      <c r="C71" s="2"/>
      <c r="D71" s="37"/>
      <c r="E71" s="42"/>
      <c r="F71" s="53"/>
      <c r="G71" s="54"/>
      <c r="I71" s="53"/>
      <c r="J71" s="36"/>
      <c r="K71" s="17"/>
      <c r="L71" s="32"/>
      <c r="M71" s="36"/>
      <c r="N71" s="17"/>
      <c r="O71" s="32"/>
    </row>
    <row r="72" spans="1:30" s="23" customFormat="1" ht="76.5" customHeight="1">
      <c r="A72" s="69" t="s">
        <v>146</v>
      </c>
      <c r="B72" s="70"/>
      <c r="C72" s="70"/>
      <c r="D72" s="70"/>
      <c r="E72" s="70"/>
      <c r="F72" s="70"/>
      <c r="G72" s="70"/>
      <c r="H72" s="70"/>
      <c r="I72" s="70"/>
      <c r="J72" s="59"/>
      <c r="K72" s="59"/>
      <c r="L72" s="59"/>
      <c r="M72" s="59"/>
      <c r="N72" s="59"/>
      <c r="O72" s="59"/>
      <c r="P72" s="59"/>
      <c r="Q72" s="59"/>
      <c r="R72" s="59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</row>
    <row r="73" spans="1:30" s="23" customFormat="1" ht="69" customHeight="1">
      <c r="A73" s="69" t="s">
        <v>147</v>
      </c>
      <c r="B73" s="70"/>
      <c r="C73" s="70"/>
      <c r="D73" s="70"/>
      <c r="E73" s="70"/>
      <c r="F73" s="70"/>
      <c r="G73" s="70"/>
      <c r="H73" s="70"/>
      <c r="I73" s="70"/>
      <c r="J73" s="59"/>
      <c r="K73" s="59"/>
      <c r="L73" s="59"/>
      <c r="M73" s="59"/>
      <c r="N73" s="59"/>
      <c r="O73" s="59"/>
      <c r="P73" s="59"/>
      <c r="Q73" s="59"/>
      <c r="R73" s="59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5" ht="15" customHeight="1">
      <c r="A75" s="24" t="s">
        <v>130</v>
      </c>
    </row>
  </sheetData>
  <sheetProtection/>
  <mergeCells count="7">
    <mergeCell ref="A73:I73"/>
    <mergeCell ref="J5:L5"/>
    <mergeCell ref="M5:O5"/>
    <mergeCell ref="P5:R5"/>
    <mergeCell ref="G5:I5"/>
    <mergeCell ref="D5:F5"/>
    <mergeCell ref="A72:I72"/>
  </mergeCells>
  <hyperlinks>
    <hyperlink ref="B10" r:id="rId1" display="mailto:marilyn.luscombe@nbcc.ca"/>
    <hyperlink ref="C42" r:id="rId2" display="Ray Block"/>
    <hyperlink ref="C45" r:id="rId3" display="Misheck Mwaba"/>
    <hyperlink ref="C46" r:id="rId4" display="Dale Mountain"/>
    <hyperlink ref="C47" r:id="rId5" display="Paula Burns"/>
    <hyperlink ref="C48" r:id="rId6" display="Robert Murray"/>
    <hyperlink ref="C50" r:id="rId7" display="Stuart Cullum"/>
    <hyperlink ref="C49" r:id="rId8" display="https://www.google.com/search?sxsrf=APq-WBsypwpTD_I8YvmO5VUHaCVSucu-Gg:1647288081015&amp;q=Jim+Brinkhurst&amp;stick=H4sIAAAAAAAAAONgVuLVT9c3NCwqNCgrMcyufMRowS3w8sc9YSn9SWtOXmPU5OIKzsgvd80rySypFJLmYoOyBKX4uVB18ixi5fPKzFVwKsrMy84oLSouAQBl5SsTXQAAAA&amp;sa=X&amp;ved=2ahUKEwiHkqWnssb2AhVlLDQIHTolDwkQzIcDKAB6BAgTEAE"/>
    <hyperlink ref="C52" r:id="rId9" display="https://www.google.com/search?sxsrf=APq-WBu-QsCZfky7v27NijfHSGvTRaT1hg:1647288099704&amp;q=Glenn+Charlesworth&amp;stick=H4sIAAAAAAAAAONgVuLSz9U3yChMiS8rf8Royi3w8sc9YSmdSWtOXmNU4-IKzsgvd80rySypFJLgYoOy-KR4uJC08SxiFXLPSc3LU3DOSCzKSS0uzy8qyQAACVPMUlsAAAA&amp;sa=X&amp;ved=2ahUKEwjH0Zmwssb2AhWRCTQIHQCOCYUQzIcDKAB6BAghEAE"/>
    <hyperlink ref="C43" r:id="rId10" display="David Ross"/>
    <hyperlink ref="C19" r:id="rId11" display="Kathleeen Lynch"/>
  </hyperlinks>
  <printOptions/>
  <pageMargins left="0.33" right="0.16" top="0.49" bottom="0.33" header="0.5" footer="0.5"/>
  <pageSetup fitToHeight="0" fitToWidth="1" horizontalDpi="600" verticalDpi="600" orientation="landscape" paperSize="17" r:id="rId15"/>
  <drawing r:id="rId14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Dufay</dc:creator>
  <cp:keywords/>
  <dc:description/>
  <cp:lastModifiedBy>Caroline Lachance</cp:lastModifiedBy>
  <cp:lastPrinted>2016-06-14T13:42:34Z</cp:lastPrinted>
  <dcterms:created xsi:type="dcterms:W3CDTF">2006-09-12T14:34:22Z</dcterms:created>
  <dcterms:modified xsi:type="dcterms:W3CDTF">2022-06-30T15:42:09Z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