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Folders$\fortier\Desktop\"/>
    </mc:Choice>
  </mc:AlternateContent>
  <bookViews>
    <workbookView xWindow="720" yWindow="360" windowWidth="27555" windowHeight="11790"/>
  </bookViews>
  <sheets>
    <sheet name="Table" sheetId="1" r:id="rId1"/>
    <sheet name="Analysis for Highlight" sheetId="3" r:id="rId2"/>
    <sheet name="Source Data" sheetId="4" r:id="rId3"/>
  </sheets>
  <externalReferences>
    <externalReference r:id="rId4"/>
  </externalReferences>
  <calcPr calcId="162913" concurrentCalc="0"/>
</workbook>
</file>

<file path=xl/calcChain.xml><?xml version="1.0" encoding="utf-8"?>
<calcChain xmlns="http://schemas.openxmlformats.org/spreadsheetml/2006/main">
  <c r="E30" i="4" l="1"/>
  <c r="E29" i="4"/>
  <c r="D30" i="4"/>
  <c r="D29" i="4"/>
  <c r="E28" i="4"/>
  <c r="D28" i="4"/>
  <c r="C27" i="4"/>
  <c r="B27" i="4"/>
  <c r="E27" i="4"/>
  <c r="D26" i="4"/>
  <c r="D25" i="4"/>
  <c r="D24" i="4"/>
  <c r="D23" i="4"/>
  <c r="D22" i="4"/>
  <c r="D21" i="4"/>
  <c r="D20" i="4"/>
  <c r="D19" i="4"/>
  <c r="D18" i="4"/>
  <c r="D17" i="4"/>
  <c r="D16" i="4"/>
  <c r="D15" i="4"/>
  <c r="D14" i="4"/>
  <c r="D13" i="4"/>
  <c r="D12" i="4"/>
  <c r="D10" i="4"/>
  <c r="D11" i="4"/>
  <c r="D9" i="4"/>
  <c r="D8" i="4"/>
  <c r="D7" i="4"/>
  <c r="D6" i="4"/>
  <c r="D5" i="4"/>
  <c r="E3" i="4"/>
  <c r="E4" i="4"/>
  <c r="E26" i="4"/>
  <c r="E25" i="4"/>
  <c r="E24" i="4"/>
  <c r="E23" i="4"/>
  <c r="E22" i="4"/>
  <c r="E21" i="4"/>
  <c r="E20" i="4"/>
  <c r="E19" i="4"/>
  <c r="E18" i="4"/>
  <c r="E17" i="4"/>
  <c r="E16" i="4"/>
  <c r="E15" i="4"/>
  <c r="E14" i="4"/>
  <c r="E13" i="4"/>
  <c r="E12" i="4"/>
  <c r="E10" i="4"/>
  <c r="E11" i="4"/>
  <c r="E9" i="4"/>
  <c r="E8" i="4"/>
  <c r="E7" i="4"/>
  <c r="E6" i="4"/>
  <c r="E5" i="4"/>
  <c r="D4" i="4"/>
  <c r="D3" i="4"/>
  <c r="D27" i="4"/>
  <c r="D5" i="3"/>
  <c r="D20" i="3"/>
  <c r="E30" i="3"/>
  <c r="E29" i="3"/>
  <c r="D29" i="3"/>
  <c r="C29" i="3"/>
  <c r="B29" i="3"/>
  <c r="C30" i="3"/>
  <c r="B26" i="3"/>
  <c r="C27" i="3"/>
  <c r="K24" i="3"/>
  <c r="I24" i="3"/>
  <c r="J24" i="3"/>
  <c r="G24" i="3"/>
  <c r="E24" i="3"/>
  <c r="C24" i="3"/>
  <c r="F24" i="3"/>
  <c r="K23" i="3"/>
  <c r="I23" i="3"/>
  <c r="J23" i="3"/>
  <c r="G23" i="3"/>
  <c r="E23" i="3"/>
  <c r="C23" i="3"/>
  <c r="F23" i="3"/>
  <c r="K21" i="3"/>
  <c r="I21" i="3"/>
  <c r="J21" i="3"/>
  <c r="G21" i="3"/>
  <c r="E21" i="3"/>
  <c r="C21" i="3"/>
  <c r="F21" i="3"/>
  <c r="K19" i="3"/>
  <c r="J19" i="3"/>
  <c r="I19" i="3"/>
  <c r="G19" i="3"/>
  <c r="E19" i="3"/>
  <c r="F19" i="3"/>
  <c r="L19" i="3"/>
  <c r="C19" i="3"/>
  <c r="K18" i="3"/>
  <c r="J18" i="3"/>
  <c r="I18" i="3"/>
  <c r="G18" i="3"/>
  <c r="E18" i="3"/>
  <c r="F18" i="3"/>
  <c r="L18" i="3"/>
  <c r="C18" i="3"/>
  <c r="K17" i="3"/>
  <c r="J17" i="3"/>
  <c r="I17" i="3"/>
  <c r="G17" i="3"/>
  <c r="E17" i="3"/>
  <c r="F17" i="3"/>
  <c r="L17" i="3"/>
  <c r="C17" i="3"/>
  <c r="K16" i="3"/>
  <c r="J16" i="3"/>
  <c r="I16" i="3"/>
  <c r="G16" i="3"/>
  <c r="E16" i="3"/>
  <c r="F16" i="3"/>
  <c r="L16" i="3"/>
  <c r="C16" i="3"/>
  <c r="K15" i="3"/>
  <c r="J15" i="3"/>
  <c r="I15" i="3"/>
  <c r="G15" i="3"/>
  <c r="E15" i="3"/>
  <c r="F15" i="3"/>
  <c r="L15" i="3"/>
  <c r="C15" i="3"/>
  <c r="K14" i="3"/>
  <c r="J14" i="3"/>
  <c r="I14" i="3"/>
  <c r="G14" i="3"/>
  <c r="E14" i="3"/>
  <c r="F14" i="3"/>
  <c r="L14" i="3"/>
  <c r="C14" i="3"/>
  <c r="K13" i="3"/>
  <c r="J13" i="3"/>
  <c r="I13" i="3"/>
  <c r="G13" i="3"/>
  <c r="E13" i="3"/>
  <c r="F13" i="3"/>
  <c r="L13" i="3"/>
  <c r="C13" i="3"/>
  <c r="K12" i="3"/>
  <c r="J12" i="3"/>
  <c r="I12" i="3"/>
  <c r="G12" i="3"/>
  <c r="E12" i="3"/>
  <c r="F12" i="3"/>
  <c r="L12" i="3"/>
  <c r="C12" i="3"/>
  <c r="K11" i="3"/>
  <c r="J11" i="3"/>
  <c r="I11" i="3"/>
  <c r="G11" i="3"/>
  <c r="E11" i="3"/>
  <c r="F11" i="3"/>
  <c r="L11" i="3"/>
  <c r="C11" i="3"/>
  <c r="K10" i="3"/>
  <c r="J10" i="3"/>
  <c r="I10" i="3"/>
  <c r="G10" i="3"/>
  <c r="E10" i="3"/>
  <c r="F10" i="3"/>
  <c r="L10" i="3"/>
  <c r="C10" i="3"/>
  <c r="K9" i="3"/>
  <c r="J9" i="3"/>
  <c r="I9" i="3"/>
  <c r="G9" i="3"/>
  <c r="E9" i="3"/>
  <c r="F9" i="3"/>
  <c r="L9" i="3"/>
  <c r="C9" i="3"/>
  <c r="K8" i="3"/>
  <c r="J8" i="3"/>
  <c r="I8" i="3"/>
  <c r="G8" i="3"/>
  <c r="E8" i="3"/>
  <c r="F8" i="3"/>
  <c r="L8" i="3"/>
  <c r="C8" i="3"/>
  <c r="K6" i="3"/>
  <c r="J6" i="3"/>
  <c r="I6" i="3"/>
  <c r="G6" i="3"/>
  <c r="E6" i="3"/>
  <c r="F6" i="3"/>
  <c r="L6" i="3"/>
  <c r="C6" i="3"/>
  <c r="H5" i="3"/>
  <c r="H20" i="3"/>
  <c r="B5" i="3"/>
  <c r="C5" i="3"/>
  <c r="K4" i="3"/>
  <c r="G4" i="3"/>
  <c r="F4" i="3"/>
  <c r="C20" i="1"/>
  <c r="E20" i="1"/>
  <c r="B20" i="1"/>
  <c r="E20" i="3"/>
  <c r="L21" i="3"/>
  <c r="I20" i="3"/>
  <c r="L23" i="3"/>
  <c r="L24" i="3"/>
  <c r="E5" i="3"/>
  <c r="F5" i="3"/>
  <c r="I5" i="3"/>
  <c r="J5" i="3"/>
  <c r="B20" i="3"/>
  <c r="C20" i="3"/>
  <c r="C26" i="3"/>
  <c r="G5" i="3"/>
  <c r="K5" i="3"/>
  <c r="F20" i="3"/>
  <c r="L20" i="3"/>
  <c r="J20" i="3"/>
  <c r="G20" i="3"/>
  <c r="L5" i="3"/>
  <c r="K20" i="3"/>
</calcChain>
</file>

<file path=xl/sharedStrings.xml><?xml version="1.0" encoding="utf-8"?>
<sst xmlns="http://schemas.openxmlformats.org/spreadsheetml/2006/main" count="160" uniqueCount="107">
  <si>
    <t>Sex</t>
  </si>
  <si>
    <t>Chinese</t>
  </si>
  <si>
    <t>South Asian</t>
  </si>
  <si>
    <t>Black</t>
  </si>
  <si>
    <t>Filipino</t>
  </si>
  <si>
    <t>Latin American</t>
  </si>
  <si>
    <t>Southeast Asian</t>
  </si>
  <si>
    <t>Arab</t>
  </si>
  <si>
    <t>West Asian</t>
  </si>
  <si>
    <t>Korean</t>
  </si>
  <si>
    <t>Japanese</t>
  </si>
  <si>
    <t>Visible minority NIE</t>
  </si>
  <si>
    <t>Multiple visible minority</t>
  </si>
  <si>
    <t>Aboriginal</t>
  </si>
  <si>
    <t>Population</t>
  </si>
  <si>
    <t>Education</t>
  </si>
  <si>
    <t>Occupation</t>
  </si>
  <si>
    <t>Occupation by education</t>
  </si>
  <si>
    <t>N</t>
  </si>
  <si>
    <t>% of population</t>
  </si>
  <si>
    <t>Doctorate (N)</t>
  </si>
  <si>
    <t>% of doctorate</t>
  </si>
  <si>
    <r>
      <t>Percent point difference</t>
    </r>
    <r>
      <rPr>
        <vertAlign val="superscript"/>
        <sz val="11"/>
        <rFont val="Calibri"/>
        <family val="2"/>
        <scheme val="minor"/>
      </rPr>
      <t>1</t>
    </r>
  </si>
  <si>
    <t>% with doctorate</t>
  </si>
  <si>
    <t>University professor (N)</t>
  </si>
  <si>
    <t>% of university professor</t>
  </si>
  <si>
    <t>% working as university professor</t>
  </si>
  <si>
    <r>
      <rPr>
        <vertAlign val="superscript"/>
        <sz val="11"/>
        <rFont val="Calibri"/>
        <family val="2"/>
        <scheme val="minor"/>
      </rPr>
      <t>2</t>
    </r>
    <r>
      <rPr>
        <sz val="11"/>
        <rFont val="Calibri"/>
        <family val="2"/>
        <scheme val="minor"/>
      </rPr>
      <t xml:space="preserve"> % of university professor - % of population</t>
    </r>
  </si>
  <si>
    <r>
      <rPr>
        <vertAlign val="superscript"/>
        <sz val="11"/>
        <rFont val="Calibri"/>
        <family val="2"/>
        <scheme val="minor"/>
      </rPr>
      <t>3</t>
    </r>
    <r>
      <rPr>
        <sz val="11"/>
        <rFont val="Calibri"/>
        <family val="2"/>
        <scheme val="minor"/>
      </rPr>
      <t xml:space="preserve"> % of university professor - % of doctorate</t>
    </r>
  </si>
  <si>
    <t>Variable</t>
  </si>
  <si>
    <t>Total</t>
  </si>
  <si>
    <t>Dominant group</t>
  </si>
  <si>
    <t>Visible minority</t>
  </si>
  <si>
    <t>Race</t>
  </si>
  <si>
    <t>Female</t>
  </si>
  <si>
    <t>Male</t>
  </si>
  <si>
    <t xml:space="preserve">Other education               </t>
  </si>
  <si>
    <t xml:space="preserve">Doctorate                               </t>
  </si>
  <si>
    <t>Other occupation</t>
  </si>
  <si>
    <t>University professor</t>
  </si>
  <si>
    <r>
      <rPr>
        <vertAlign val="superscript"/>
        <sz val="11"/>
        <rFont val="Calibri"/>
        <family val="2"/>
        <scheme val="minor"/>
      </rPr>
      <t>1</t>
    </r>
    <r>
      <rPr>
        <sz val="11"/>
        <rFont val="Calibri"/>
        <family val="2"/>
        <scheme val="minor"/>
      </rPr>
      <t xml:space="preserve">  % of doctorate - % of population</t>
    </r>
  </si>
  <si>
    <t>2016 Census</t>
  </si>
  <si>
    <r>
      <t xml:space="preserve">Source: </t>
    </r>
    <r>
      <rPr>
        <sz val="11"/>
        <rFont val="Calibri"/>
        <family val="2"/>
        <scheme val="minor"/>
      </rPr>
      <t>Statistics Canada, 2016 Census, custom tabulation</t>
    </r>
  </si>
  <si>
    <r>
      <t xml:space="preserve">Based on work for population aged 18+ on education and occupation of racialized groups in Canada using data from the 2006 Census of Ramos and Li (2017:50-51), Table 3.1, "Differences in Representation and Employment Income") in </t>
    </r>
    <r>
      <rPr>
        <i/>
        <sz val="11"/>
        <rFont val="Calibri"/>
        <family val="2"/>
        <scheme val="minor"/>
      </rPr>
      <t>The Equity Myth</t>
    </r>
    <r>
      <rPr>
        <sz val="11"/>
        <rFont val="Calibri"/>
        <family val="2"/>
        <scheme val="minor"/>
      </rPr>
      <t>, based on supplementary data from "Underrepresented and Underpaid" (CAUT, 2018) using data from the 2016 Census. Similar patterns and conclusions found in the analysis of the 2016 data. 2006 data and analysis from Ramos and Li (2017) is reproduced below.</t>
    </r>
  </si>
  <si>
    <t>Source: Statistics Canada, 2006 Census, custom tabulation</t>
  </si>
  <si>
    <t>Citizenship (3): Total - Citizenship</t>
  </si>
  <si>
    <t>Occupation NOC :   4021 College and other vocational instructors</t>
  </si>
  <si>
    <t>Canada 20000 (  5.1%)</t>
  </si>
  <si>
    <t>Total -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</si>
  <si>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</si>
  <si>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</si>
  <si>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</si>
  <si>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</si>
  <si>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</si>
  <si>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</si>
  <si>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</si>
  <si>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</si>
  <si>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</si>
  <si>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</si>
  <si>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</si>
  <si>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</si>
  <si>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</si>
  <si>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</si>
  <si>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Occupation NOC : Total - Occupation - National Occupational Classification (NOC) 2016</t>
  </si>
  <si>
    <t>Total - Aboriginal identity</t>
  </si>
  <si>
    <t xml:space="preserve">  Aboriginal identity</t>
  </si>
  <si>
    <t xml:space="preserve">    Single Aboriginal responses</t>
  </si>
  <si>
    <t xml:space="preserve">      First Nations (North American Indian)</t>
  </si>
  <si>
    <t xml:space="preserve">      Métis</t>
  </si>
  <si>
    <t xml:space="preserve">      Inuk (Inuit)</t>
  </si>
  <si>
    <t xml:space="preserve">    Multiple Aboriginal responses</t>
  </si>
  <si>
    <t xml:space="preserve">    Aboriginal responses not included elsewhere </t>
  </si>
  <si>
    <t xml:space="preserve">  Non-Aboriginal identity</t>
  </si>
  <si>
    <t>Dominant Racialized Group</t>
  </si>
  <si>
    <t>% of Instructors</t>
  </si>
  <si>
    <t>% working as Instructors</t>
  </si>
  <si>
    <t>Total - Sex</t>
  </si>
  <si>
    <t xml:space="preserve">  Male</t>
  </si>
  <si>
    <t xml:space="preserve">  Female</t>
  </si>
  <si>
    <t>Adult Population, PhD Attainment,  University Professors and College Instructors by Visible Minority, Aboriginal Identity and Sex, 2016</t>
  </si>
  <si>
    <t>Updated March 1, 2019 / Actualisé le 1 mars 2019</t>
  </si>
  <si>
    <t xml:space="preserve">Statistics Canada, 2016 Census, custom tabulation </t>
  </si>
  <si>
    <t>Statistique Canada, Recensement 2016,  totalisations personnalisées</t>
  </si>
  <si>
    <t>Chinese / Chinois</t>
  </si>
  <si>
    <t>South Asian / Sud-Asiatique</t>
  </si>
  <si>
    <t>Black / Noir</t>
  </si>
  <si>
    <t>Latin American / Latino-Américain</t>
  </si>
  <si>
    <t>Southeast Asian / Asiatique du Sud-Est</t>
  </si>
  <si>
    <t>Arab / Arabe</t>
  </si>
  <si>
    <t>West Asian / Asiatique occidental</t>
  </si>
  <si>
    <t>Korean / Coréen</t>
  </si>
  <si>
    <t>Japanese / Japonais</t>
  </si>
  <si>
    <t>Visible minority not included elsewhere / Minorité visible non comprise ailleurs</t>
  </si>
  <si>
    <t>All visible minority groups / Tous les groupes de minorités visibles</t>
  </si>
  <si>
    <t>Multiple visible minority / Minorités visibles multiples</t>
  </si>
  <si>
    <t>All Aboriginal identity groups / Tous les groupes autochtones</t>
  </si>
  <si>
    <t>Dominant racialized group / Groupe majoritaire racialisé</t>
  </si>
  <si>
    <t>Women / femmes</t>
  </si>
  <si>
    <t>Men / hommes</t>
  </si>
  <si>
    <t>Population totale, professeures et professeurs d’université et enseignantes et enseignants de collège titulaires d’un doctorat, selon la minorité visible, l’identité autochtone et le sexe, 2016</t>
  </si>
  <si>
    <t>Group as Share of Population Aged 25+ / Groupe en proportion de la population âgée de 25 ans et plus</t>
  </si>
  <si>
    <t>Group as Share of PhD Holders / Groupe en proportion des titulaires d’un doctorat</t>
  </si>
  <si>
    <t>Percentage of Group with PhDs / Pourcentage des membres du groupe détenant un doctorat</t>
  </si>
  <si>
    <t>Group as Share of University Professors / Groupe en proportion des professeur(e)s d’université</t>
  </si>
  <si>
    <t xml:space="preserve">Percentage of Group that are University Professors / Pourcentage des membres du groupe qui sont professeur(e)s d’université  </t>
  </si>
  <si>
    <r>
      <t xml:space="preserve">Group as Share of College Instructors / </t>
    </r>
    <r>
      <rPr>
        <sz val="10"/>
        <color theme="1"/>
        <rFont val="Calibri"/>
        <family val="2"/>
        <scheme val="minor"/>
      </rPr>
      <t>Groupe en proportion des enseignant(e)s de collège</t>
    </r>
  </si>
  <si>
    <t xml:space="preserve">Percentage of Group that are College Instructors / Pourcentage des membres du groupe qui sont des enseignant(e)s de collège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</si>
</sst>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00"/>
    <numFmt numFmtId="167" formatCode="###0.00"/>
  </numFmts>
  <fonts count="15"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8"/>
      <name val="Calibri"/>
      <family val="2"/>
      <scheme val="minor"/>
    </font>
    <font>
      <i/>
      <sz val="9"/>
      <name val="Calibri"/>
      <family val="2"/>
      <scheme val="minor"/>
    </font>
    <font>
      <sz val="11"/>
      <name val="Calibri"/>
      <family val="2"/>
      <scheme val="minor"/>
    </font>
    <font>
      <b/>
      <sz val="11"/>
      <name val="Calibri"/>
      <family val="2"/>
      <scheme val="minor"/>
    </font>
    <font>
      <vertAlign val="superscript"/>
      <sz val="11"/>
      <name val="Calibri"/>
      <family val="2"/>
      <scheme val="minor"/>
    </font>
    <font>
      <sz val="10"/>
      <name val="Times New Roman"/>
      <family val="1"/>
      <charset val="204"/>
    </font>
    <font>
      <i/>
      <sz val="11"/>
      <name val="Calibri"/>
      <family val="2"/>
      <scheme val="minor"/>
    </font>
    <font>
      <b/>
      <sz val="11"/>
      <color theme="1"/>
      <name val="Calibri"/>
      <family val="2"/>
      <scheme val="minor"/>
    </font>
    <font>
      <sz val="9"/>
      <color indexed="54"/>
      <name val="Arial"/>
      <family val="2"/>
    </font>
    <font>
      <b/>
      <sz val="9"/>
      <color theme="1"/>
      <name val="Calibri"/>
      <family val="2"/>
      <scheme val="minor"/>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rgb="FF74706B"/>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rgb="FF74706B"/>
      </top>
      <bottom/>
      <diagonal/>
    </border>
    <border>
      <left/>
      <right style="thin">
        <color indexed="64"/>
      </right>
      <top style="thin">
        <color rgb="FF74706B"/>
      </top>
      <bottom/>
      <diagonal/>
    </border>
    <border>
      <left style="thin">
        <color indexed="64"/>
      </left>
      <right style="thin">
        <color indexed="64"/>
      </right>
      <top style="thin">
        <color rgb="FF74706B"/>
      </top>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2" fillId="0" borderId="2" xfId="0" applyFont="1" applyBorder="1"/>
    <xf numFmtId="0" fontId="2" fillId="0" borderId="1" xfId="0" applyFont="1" applyBorder="1"/>
    <xf numFmtId="10" fontId="3" fillId="0" borderId="2" xfId="1" applyNumberFormat="1" applyFont="1" applyBorder="1" applyAlignment="1">
      <alignment horizontal="right" indent="1"/>
    </xf>
    <xf numFmtId="0" fontId="7" fillId="0" borderId="6" xfId="0" applyFont="1" applyBorder="1" applyAlignment="1">
      <alignment horizontal="right" wrapText="1"/>
    </xf>
    <xf numFmtId="0" fontId="7" fillId="0" borderId="3" xfId="0" applyFont="1" applyBorder="1" applyAlignment="1">
      <alignment horizontal="right" textRotation="90"/>
    </xf>
    <xf numFmtId="0" fontId="7" fillId="0" borderId="4" xfId="0" applyFont="1" applyBorder="1" applyAlignment="1">
      <alignment horizontal="right" textRotation="90"/>
    </xf>
    <xf numFmtId="0" fontId="7" fillId="0" borderId="5" xfId="0" applyFont="1" applyBorder="1" applyAlignment="1">
      <alignment horizontal="right" textRotation="90"/>
    </xf>
    <xf numFmtId="0" fontId="7" fillId="0" borderId="6" xfId="0" applyFont="1" applyBorder="1" applyAlignment="1">
      <alignment horizontal="right" textRotation="90"/>
    </xf>
    <xf numFmtId="164" fontId="7" fillId="0" borderId="7" xfId="0" applyNumberFormat="1" applyFont="1" applyBorder="1" applyAlignment="1">
      <alignment horizontal="right" vertical="top" wrapText="1"/>
    </xf>
    <xf numFmtId="0" fontId="7" fillId="0" borderId="8" xfId="0" applyFont="1" applyBorder="1"/>
    <xf numFmtId="0" fontId="7" fillId="0" borderId="0" xfId="0" applyFont="1" applyBorder="1"/>
    <xf numFmtId="165" fontId="7" fillId="0" borderId="9" xfId="0" applyNumberFormat="1" applyFont="1" applyBorder="1" applyAlignment="1">
      <alignment horizontal="right" vertical="top" wrapText="1"/>
    </xf>
    <xf numFmtId="2" fontId="7" fillId="0" borderId="8" xfId="0" applyNumberFormat="1" applyFont="1" applyBorder="1"/>
    <xf numFmtId="0" fontId="7" fillId="0" borderId="10" xfId="0" applyFont="1" applyBorder="1"/>
    <xf numFmtId="2" fontId="7" fillId="0" borderId="0" xfId="0" applyNumberFormat="1" applyFont="1" applyBorder="1"/>
    <xf numFmtId="2" fontId="7" fillId="0" borderId="10" xfId="0" applyNumberFormat="1" applyFont="1" applyBorder="1"/>
    <xf numFmtId="0" fontId="7" fillId="0" borderId="7" xfId="0" applyFont="1" applyBorder="1"/>
    <xf numFmtId="0" fontId="7" fillId="0" borderId="0" xfId="0" applyFont="1"/>
    <xf numFmtId="0" fontId="10" fillId="0" borderId="8" xfId="0" applyFont="1" applyBorder="1" applyAlignment="1">
      <alignment vertical="top" wrapText="1"/>
    </xf>
    <xf numFmtId="164" fontId="7" fillId="0" borderId="7" xfId="0" applyNumberFormat="1" applyFont="1" applyBorder="1"/>
    <xf numFmtId="164" fontId="7" fillId="0" borderId="0" xfId="0" applyNumberFormat="1" applyFont="1"/>
    <xf numFmtId="164" fontId="7" fillId="0" borderId="11" xfId="0" applyNumberFormat="1" applyFont="1" applyBorder="1"/>
    <xf numFmtId="2" fontId="7" fillId="0" borderId="12" xfId="0" applyNumberFormat="1" applyFont="1" applyBorder="1"/>
    <xf numFmtId="164" fontId="7" fillId="0" borderId="1" xfId="0" applyNumberFormat="1" applyFont="1" applyBorder="1" applyAlignment="1">
      <alignment horizontal="right" vertical="top" wrapText="1"/>
    </xf>
    <xf numFmtId="166" fontId="7" fillId="0" borderId="1" xfId="0" applyNumberFormat="1" applyFont="1" applyBorder="1" applyAlignment="1">
      <alignment horizontal="right" vertical="top" wrapText="1"/>
    </xf>
    <xf numFmtId="0" fontId="7" fillId="0" borderId="1" xfId="0" applyFont="1" applyBorder="1"/>
    <xf numFmtId="0" fontId="7" fillId="0" borderId="12" xfId="0" applyFont="1" applyBorder="1"/>
    <xf numFmtId="0" fontId="7" fillId="0" borderId="11" xfId="0" applyFont="1" applyBorder="1"/>
    <xf numFmtId="0" fontId="7" fillId="0" borderId="13" xfId="0" applyFont="1" applyBorder="1"/>
    <xf numFmtId="0" fontId="7" fillId="0" borderId="0" xfId="0" applyFont="1" applyAlignment="1">
      <alignment horizontal="left" vertical="top"/>
    </xf>
    <xf numFmtId="0" fontId="11" fillId="0" borderId="0" xfId="0" applyFont="1" applyAlignment="1">
      <alignment horizontal="left" vertical="top"/>
    </xf>
    <xf numFmtId="0" fontId="11" fillId="0" borderId="9" xfId="0" applyFont="1" applyBorder="1" applyAlignment="1">
      <alignment vertical="top" wrapText="1"/>
    </xf>
    <xf numFmtId="0" fontId="7" fillId="0" borderId="0" xfId="0" applyFont="1" applyAlignment="1">
      <alignment vertical="top" wrapText="1"/>
    </xf>
    <xf numFmtId="0" fontId="11" fillId="0" borderId="0" xfId="0" applyFont="1" applyAlignment="1">
      <alignment vertical="center" wrapText="1"/>
    </xf>
    <xf numFmtId="0" fontId="12" fillId="0" borderId="0" xfId="0" applyFont="1"/>
    <xf numFmtId="0" fontId="8" fillId="0" borderId="0" xfId="0" applyFont="1"/>
    <xf numFmtId="0" fontId="7" fillId="0" borderId="7" xfId="0" applyFont="1" applyBorder="1" applyAlignment="1">
      <alignment horizontal="right" textRotation="90"/>
    </xf>
    <xf numFmtId="0" fontId="7" fillId="0" borderId="8" xfId="0" applyFont="1" applyBorder="1" applyAlignment="1">
      <alignment horizontal="right" textRotation="90"/>
    </xf>
    <xf numFmtId="0" fontId="7" fillId="0" borderId="0" xfId="0" applyFont="1" applyBorder="1" applyAlignment="1">
      <alignment horizontal="right" textRotation="90"/>
    </xf>
    <xf numFmtId="0" fontId="7" fillId="0" borderId="10" xfId="0" applyFont="1" applyBorder="1" applyAlignment="1">
      <alignment horizontal="right" textRotation="90"/>
    </xf>
    <xf numFmtId="164" fontId="7" fillId="0" borderId="14" xfId="0" applyNumberFormat="1" applyFont="1" applyBorder="1" applyAlignment="1">
      <alignment horizontal="right" vertical="top" wrapText="1"/>
    </xf>
    <xf numFmtId="165" fontId="7" fillId="0" borderId="15" xfId="0" applyNumberFormat="1" applyFont="1" applyBorder="1" applyAlignment="1">
      <alignment horizontal="right" vertical="top" wrapText="1"/>
    </xf>
    <xf numFmtId="166" fontId="7" fillId="0" borderId="15" xfId="0" applyNumberFormat="1" applyFont="1" applyBorder="1" applyAlignment="1">
      <alignment horizontal="right" vertical="top" wrapText="1"/>
    </xf>
    <xf numFmtId="166" fontId="7" fillId="0" borderId="16" xfId="0" applyNumberFormat="1" applyFont="1" applyBorder="1" applyAlignment="1">
      <alignment horizontal="right" vertical="top" wrapText="1"/>
    </xf>
    <xf numFmtId="166" fontId="7" fillId="0" borderId="8" xfId="0" applyNumberFormat="1" applyFont="1" applyBorder="1" applyAlignment="1">
      <alignment horizontal="right" vertical="top" wrapText="1"/>
    </xf>
    <xf numFmtId="166" fontId="7" fillId="0" borderId="0" xfId="0" applyNumberFormat="1" applyFont="1" applyBorder="1" applyAlignment="1">
      <alignment horizontal="right" vertical="top" wrapText="1"/>
    </xf>
    <xf numFmtId="167" fontId="7" fillId="0" borderId="0" xfId="0" applyNumberFormat="1" applyFont="1" applyBorder="1" applyAlignment="1">
      <alignment horizontal="right" vertical="top" wrapText="1"/>
    </xf>
    <xf numFmtId="166" fontId="7" fillId="0" borderId="10" xfId="0" applyNumberFormat="1" applyFont="1" applyBorder="1" applyAlignment="1">
      <alignment horizontal="right" vertical="top" wrapText="1"/>
    </xf>
    <xf numFmtId="167" fontId="7" fillId="0" borderId="10" xfId="0" applyNumberFormat="1" applyFont="1" applyBorder="1" applyAlignment="1">
      <alignment horizontal="right" vertical="top" wrapText="1"/>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0" xfId="0" applyFont="1" applyBorder="1" applyAlignment="1">
      <alignment horizontal="right" vertical="top" wrapText="1"/>
    </xf>
    <xf numFmtId="0" fontId="7" fillId="0" borderId="10" xfId="0" applyFont="1" applyBorder="1" applyAlignment="1">
      <alignment horizontal="right" vertical="top" wrapText="1"/>
    </xf>
    <xf numFmtId="165" fontId="7" fillId="0" borderId="7" xfId="0" applyNumberFormat="1" applyFont="1" applyBorder="1" applyAlignment="1">
      <alignment horizontal="right" vertical="top" wrapText="1"/>
    </xf>
    <xf numFmtId="166" fontId="13" fillId="0" borderId="8" xfId="0" applyNumberFormat="1" applyFont="1" applyBorder="1" applyAlignment="1">
      <alignment horizontal="left" vertical="center" wrapText="1"/>
    </xf>
    <xf numFmtId="166" fontId="13" fillId="0" borderId="10" xfId="0" applyNumberFormat="1" applyFont="1" applyBorder="1" applyAlignment="1">
      <alignment horizontal="left" vertical="center" wrapText="1"/>
    </xf>
    <xf numFmtId="0" fontId="10" fillId="0" borderId="0" xfId="0" applyFont="1" applyAlignment="1">
      <alignment vertical="top" wrapText="1"/>
    </xf>
    <xf numFmtId="164" fontId="13" fillId="0" borderId="0" xfId="0" applyNumberFormat="1" applyFont="1" applyAlignment="1">
      <alignment horizontal="left" vertical="top" wrapText="1"/>
    </xf>
    <xf numFmtId="164" fontId="13" fillId="0" borderId="8" xfId="0" applyNumberFormat="1" applyFont="1" applyBorder="1" applyAlignment="1">
      <alignment horizontal="left" vertical="top" wrapText="1"/>
    </xf>
    <xf numFmtId="0" fontId="10" fillId="0" borderId="10" xfId="0" applyFont="1" applyBorder="1" applyAlignment="1">
      <alignment vertical="top" wrapText="1"/>
    </xf>
    <xf numFmtId="3" fontId="7" fillId="0" borderId="7" xfId="0" applyNumberFormat="1" applyFont="1" applyBorder="1"/>
    <xf numFmtId="166" fontId="13" fillId="0" borderId="8" xfId="0" applyNumberFormat="1" applyFont="1" applyBorder="1" applyAlignment="1">
      <alignment horizontal="left" vertical="top" wrapText="1"/>
    </xf>
    <xf numFmtId="166" fontId="13" fillId="0" borderId="0" xfId="0" applyNumberFormat="1" applyFont="1" applyAlignment="1">
      <alignment horizontal="left" vertical="top" wrapText="1"/>
    </xf>
    <xf numFmtId="164" fontId="7" fillId="0" borderId="0" xfId="0" applyNumberFormat="1" applyFont="1" applyAlignment="1">
      <alignment horizontal="right" vertical="top" wrapText="1"/>
    </xf>
    <xf numFmtId="166" fontId="7" fillId="0" borderId="0" xfId="0" applyNumberFormat="1" applyFont="1" applyAlignment="1">
      <alignment horizontal="right" vertical="top" wrapText="1"/>
    </xf>
    <xf numFmtId="164" fontId="7" fillId="0" borderId="11" xfId="0" applyNumberFormat="1" applyFont="1" applyBorder="1" applyAlignment="1">
      <alignment horizontal="right" vertical="top" wrapText="1"/>
    </xf>
    <xf numFmtId="166" fontId="7" fillId="0" borderId="12" xfId="0" applyNumberFormat="1" applyFont="1" applyBorder="1" applyAlignment="1">
      <alignment horizontal="right" vertical="top" wrapText="1"/>
    </xf>
    <xf numFmtId="10" fontId="0" fillId="0" borderId="0" xfId="1" applyNumberFormat="1" applyFont="1"/>
    <xf numFmtId="164" fontId="0" fillId="0" borderId="0" xfId="0" applyNumberFormat="1"/>
    <xf numFmtId="0" fontId="14" fillId="0" borderId="0" xfId="0" applyFont="1"/>
    <xf numFmtId="0" fontId="2" fillId="0" borderId="0" xfId="0" applyFont="1" applyFill="1"/>
    <xf numFmtId="10" fontId="3" fillId="0" borderId="0" xfId="1" applyNumberFormat="1" applyFont="1" applyAlignment="1">
      <alignment horizontal="right" indent="5"/>
    </xf>
    <xf numFmtId="10" fontId="3" fillId="0" borderId="1" xfId="1" applyNumberFormat="1" applyFont="1" applyBorder="1" applyAlignment="1">
      <alignment horizontal="right" indent="5"/>
    </xf>
    <xf numFmtId="10" fontId="3" fillId="0" borderId="0" xfId="1" applyNumberFormat="1" applyFont="1" applyFill="1" applyAlignment="1">
      <alignment horizontal="right" indent="5"/>
    </xf>
    <xf numFmtId="0" fontId="2" fillId="0" borderId="0" xfId="0" applyFont="1" applyFill="1" applyBorder="1"/>
    <xf numFmtId="0" fontId="3" fillId="0" borderId="0" xfId="0" applyFont="1" applyFill="1"/>
    <xf numFmtId="0" fontId="5" fillId="0" borderId="0" xfId="0" applyFont="1" applyAlignment="1"/>
    <xf numFmtId="0" fontId="4" fillId="0" borderId="1" xfId="0" applyFont="1" applyFill="1" applyBorder="1" applyAlignment="1">
      <alignment wrapText="1"/>
    </xf>
    <xf numFmtId="0" fontId="4" fillId="0" borderId="1" xfId="0" applyFont="1" applyFill="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8" fillId="0" borderId="1" xfId="0" applyFont="1" applyBorder="1" applyAlignment="1">
      <alignment horizontal="left" wrapText="1"/>
    </xf>
    <xf numFmtId="0" fontId="7"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CA" sz="1200" b="1" i="0" u="none" strike="noStrike" kern="1200" baseline="0">
                <a:solidFill>
                  <a:sysClr val="windowText" lastClr="000000"/>
                </a:solidFill>
                <a:latin typeface="+mn-lt"/>
                <a:ea typeface="+mn-ea"/>
                <a:cs typeface="+mn-cs"/>
              </a:defRPr>
            </a:pPr>
            <a:r>
              <a:rPr lang="en-CA" sz="1200" b="1" i="0" u="none" strike="noStrike" kern="1200" baseline="0">
                <a:solidFill>
                  <a:sysClr val="windowText" lastClr="000000"/>
                </a:solidFill>
                <a:latin typeface="+mn-lt"/>
                <a:ea typeface="+mn-ea"/>
                <a:cs typeface="+mn-cs"/>
              </a:rPr>
              <a:t>Visible minority groups account for 31% of PhD holders in the labour force aged 25+ / Les groupes de minorités visibles représentent 31 % des titulaires de doctorat au sein de la main-d’œuvre âgée de 25 ans et plus</a:t>
            </a:r>
          </a:p>
          <a:p>
            <a:pPr algn="ctr" rtl="0">
              <a:defRPr lang="en-CA" sz="1200" b="1" i="0" u="none" strike="noStrike" kern="1200" baseline="0">
                <a:solidFill>
                  <a:sysClr val="windowText" lastClr="000000"/>
                </a:solidFill>
                <a:latin typeface="+mn-lt"/>
                <a:ea typeface="+mn-ea"/>
                <a:cs typeface="+mn-cs"/>
              </a:defRPr>
            </a:pPr>
            <a:endParaRPr lang="en-CA" sz="1200" b="1" i="0" u="none" strike="noStrike" kern="1200" baseline="0">
              <a:solidFill>
                <a:sysClr val="windowText" lastClr="000000"/>
              </a:solidFill>
              <a:latin typeface="+mn-lt"/>
              <a:ea typeface="+mn-ea"/>
              <a:cs typeface="+mn-cs"/>
            </a:endParaRPr>
          </a:p>
        </c:rich>
      </c:tx>
      <c:layout/>
      <c:overlay val="0"/>
      <c:spPr>
        <a:noFill/>
      </c:spPr>
    </c:title>
    <c:autoTitleDeleted val="0"/>
    <c:plotArea>
      <c:layout/>
      <c:pieChart>
        <c:varyColors val="1"/>
        <c:ser>
          <c:idx val="0"/>
          <c:order val="0"/>
          <c:dLbls>
            <c:dLbl>
              <c:idx val="2"/>
              <c:layout>
                <c:manualLayout>
                  <c:x val="0.21284645669291338"/>
                  <c:y val="-9.968649752114319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FD7-42CD-A03A-BFC02E9D3FC9}"/>
                </c:ext>
              </c:extLst>
            </c:dLbl>
            <c:numFmt formatCode="0.0%" sourceLinked="0"/>
            <c:spPr>
              <a:noFill/>
              <a:ln>
                <a:noFill/>
              </a:ln>
              <a:effectLst/>
            </c:spPr>
            <c:txPr>
              <a:bodyPr/>
              <a:lstStyle/>
              <a:p>
                <a:pPr>
                  <a:defRPr sz="900"/>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'[1]PhDs for 3 DGs'!$L$21:$L$23</c:f>
              <c:strCache>
                <c:ptCount val="3"/>
                <c:pt idx="0">
                  <c:v>  Visible minority population</c:v>
                </c:pt>
                <c:pt idx="1">
                  <c:v>  Aboriginal identity</c:v>
                </c:pt>
                <c:pt idx="2">
                  <c:v>  Dominant group</c:v>
                </c:pt>
              </c:strCache>
            </c:strRef>
          </c:cat>
          <c:val>
            <c:numRef>
              <c:f>'[1]PhDs for 3 DGs'!$M$21:$M$23</c:f>
              <c:numCache>
                <c:formatCode>General</c:formatCode>
                <c:ptCount val="3"/>
                <c:pt idx="0">
                  <c:v>57270</c:v>
                </c:pt>
                <c:pt idx="1">
                  <c:v>1760</c:v>
                </c:pt>
                <c:pt idx="2">
                  <c:v>125440</c:v>
                </c:pt>
              </c:numCache>
            </c:numRef>
          </c:val>
          <c:extLst>
            <c:ext xmlns:c16="http://schemas.microsoft.com/office/drawing/2014/chart" uri="{C3380CC4-5D6E-409C-BE32-E72D297353CC}">
              <c16:uniqueId val="{00000001-3FD7-42CD-A03A-BFC02E9D3FC9}"/>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104775</xdr:rowOff>
    </xdr:from>
    <xdr:to>
      <xdr:col>8</xdr:col>
      <xdr:colOff>0</xdr:colOff>
      <xdr:row>2</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82450" y="104775"/>
          <a:ext cx="2562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57151</xdr:colOff>
      <xdr:row>0</xdr:row>
      <xdr:rowOff>190499</xdr:rowOff>
    </xdr:from>
    <xdr:to>
      <xdr:col>0</xdr:col>
      <xdr:colOff>758572</xdr:colOff>
      <xdr:row>1</xdr:row>
      <xdr:rowOff>400049</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190499"/>
          <a:ext cx="701421" cy="400050"/>
        </a:xfrm>
        <a:prstGeom prst="rect">
          <a:avLst/>
        </a:prstGeom>
      </xdr:spPr>
    </xdr:pic>
    <xdr:clientData/>
  </xdr:twoCellAnchor>
  <xdr:twoCellAnchor>
    <xdr:from>
      <xdr:col>0</xdr:col>
      <xdr:colOff>57150</xdr:colOff>
      <xdr:row>27</xdr:row>
      <xdr:rowOff>0</xdr:rowOff>
    </xdr:from>
    <xdr:to>
      <xdr:col>1</xdr:col>
      <xdr:colOff>828675</xdr:colOff>
      <xdr:row>43</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Users\Data\Faculty\2016%20Census\Ramos%20and%20Li%20Update\Education%20and%20Occupation%20Data%20for%203%20Designated%20Groups%20in%20Canada,%202006%20Census%20(Ramos%20and%20Li,%202017)%20and%202016%20Census%20(CAU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Ds for 3 DGs"/>
      <sheetName val="Narrative and Almanac Table"/>
      <sheetName val="Comparative 2006-2016"/>
    </sheetNames>
    <sheetDataSet>
      <sheetData sheetId="0">
        <row r="21">
          <cell r="L21" t="str">
            <v xml:space="preserve">  Visible minority population</v>
          </cell>
          <cell r="M21">
            <v>57270</v>
          </cell>
        </row>
        <row r="22">
          <cell r="L22" t="str">
            <v xml:space="preserve">  Aboriginal identity</v>
          </cell>
          <cell r="M22">
            <v>1760</v>
          </cell>
        </row>
        <row r="23">
          <cell r="L23" t="str">
            <v xml:space="preserve">  Dominant group</v>
          </cell>
          <cell r="M23">
            <v>125440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workbookViewId="0">
      <selection activeCell="C45" sqref="C45"/>
    </sheetView>
  </sheetViews>
  <sheetFormatPr defaultRowHeight="12.75" x14ac:dyDescent="0.2"/>
  <cols>
    <col min="1" max="1" width="66.140625" style="2" customWidth="1"/>
    <col min="2" max="8" width="21.7109375" style="2" customWidth="1"/>
    <col min="9" max="252" width="9.140625" style="2"/>
    <col min="253" max="253" width="70.140625" style="2" customWidth="1"/>
    <col min="254" max="508" width="9.140625" style="2"/>
    <col min="509" max="509" width="70.140625" style="2" customWidth="1"/>
    <col min="510" max="764" width="9.140625" style="2"/>
    <col min="765" max="765" width="70.140625" style="2" customWidth="1"/>
    <col min="766" max="1020" width="9.140625" style="2"/>
    <col min="1021" max="1021" width="70.140625" style="2" customWidth="1"/>
    <col min="1022" max="1276" width="9.140625" style="2"/>
    <col min="1277" max="1277" width="70.140625" style="2" customWidth="1"/>
    <col min="1278" max="1532" width="9.140625" style="2"/>
    <col min="1533" max="1533" width="70.140625" style="2" customWidth="1"/>
    <col min="1534" max="1788" width="9.140625" style="2"/>
    <col min="1789" max="1789" width="70.140625" style="2" customWidth="1"/>
    <col min="1790" max="2044" width="9.140625" style="2"/>
    <col min="2045" max="2045" width="70.140625" style="2" customWidth="1"/>
    <col min="2046" max="2300" width="9.140625" style="2"/>
    <col min="2301" max="2301" width="70.140625" style="2" customWidth="1"/>
    <col min="2302" max="2556" width="9.140625" style="2"/>
    <col min="2557" max="2557" width="70.140625" style="2" customWidth="1"/>
    <col min="2558" max="2812" width="9.140625" style="2"/>
    <col min="2813" max="2813" width="70.140625" style="2" customWidth="1"/>
    <col min="2814" max="3068" width="9.140625" style="2"/>
    <col min="3069" max="3069" width="70.140625" style="2" customWidth="1"/>
    <col min="3070" max="3324" width="9.140625" style="2"/>
    <col min="3325" max="3325" width="70.140625" style="2" customWidth="1"/>
    <col min="3326" max="3580" width="9.140625" style="2"/>
    <col min="3581" max="3581" width="70.140625" style="2" customWidth="1"/>
    <col min="3582" max="3836" width="9.140625" style="2"/>
    <col min="3837" max="3837" width="70.140625" style="2" customWidth="1"/>
    <col min="3838" max="4092" width="9.140625" style="2"/>
    <col min="4093" max="4093" width="70.140625" style="2" customWidth="1"/>
    <col min="4094" max="4348" width="9.140625" style="2"/>
    <col min="4349" max="4349" width="70.140625" style="2" customWidth="1"/>
    <col min="4350" max="4604" width="9.140625" style="2"/>
    <col min="4605" max="4605" width="70.140625" style="2" customWidth="1"/>
    <col min="4606" max="4860" width="9.140625" style="2"/>
    <col min="4861" max="4861" width="70.140625" style="2" customWidth="1"/>
    <col min="4862" max="5116" width="9.140625" style="2"/>
    <col min="5117" max="5117" width="70.140625" style="2" customWidth="1"/>
    <col min="5118" max="5372" width="9.140625" style="2"/>
    <col min="5373" max="5373" width="70.140625" style="2" customWidth="1"/>
    <col min="5374" max="5628" width="9.140625" style="2"/>
    <col min="5629" max="5629" width="70.140625" style="2" customWidth="1"/>
    <col min="5630" max="5884" width="9.140625" style="2"/>
    <col min="5885" max="5885" width="70.140625" style="2" customWidth="1"/>
    <col min="5886" max="6140" width="9.140625" style="2"/>
    <col min="6141" max="6141" width="70.140625" style="2" customWidth="1"/>
    <col min="6142" max="6396" width="9.140625" style="2"/>
    <col min="6397" max="6397" width="70.140625" style="2" customWidth="1"/>
    <col min="6398" max="6652" width="9.140625" style="2"/>
    <col min="6653" max="6653" width="70.140625" style="2" customWidth="1"/>
    <col min="6654" max="6908" width="9.140625" style="2"/>
    <col min="6909" max="6909" width="70.140625" style="2" customWidth="1"/>
    <col min="6910" max="7164" width="9.140625" style="2"/>
    <col min="7165" max="7165" width="70.140625" style="2" customWidth="1"/>
    <col min="7166" max="7420" width="9.140625" style="2"/>
    <col min="7421" max="7421" width="70.140625" style="2" customWidth="1"/>
    <col min="7422" max="7676" width="9.140625" style="2"/>
    <col min="7677" max="7677" width="70.140625" style="2" customWidth="1"/>
    <col min="7678" max="7932" width="9.140625" style="2"/>
    <col min="7933" max="7933" width="70.140625" style="2" customWidth="1"/>
    <col min="7934" max="8188" width="9.140625" style="2"/>
    <col min="8189" max="8189" width="70.140625" style="2" customWidth="1"/>
    <col min="8190" max="8444" width="9.140625" style="2"/>
    <col min="8445" max="8445" width="70.140625" style="2" customWidth="1"/>
    <col min="8446" max="8700" width="9.140625" style="2"/>
    <col min="8701" max="8701" width="70.140625" style="2" customWidth="1"/>
    <col min="8702" max="8956" width="9.140625" style="2"/>
    <col min="8957" max="8957" width="70.140625" style="2" customWidth="1"/>
    <col min="8958" max="9212" width="9.140625" style="2"/>
    <col min="9213" max="9213" width="70.140625" style="2" customWidth="1"/>
    <col min="9214" max="9468" width="9.140625" style="2"/>
    <col min="9469" max="9469" width="70.140625" style="2" customWidth="1"/>
    <col min="9470" max="9724" width="9.140625" style="2"/>
    <col min="9725" max="9725" width="70.140625" style="2" customWidth="1"/>
    <col min="9726" max="9980" width="9.140625" style="2"/>
    <col min="9981" max="9981" width="70.140625" style="2" customWidth="1"/>
    <col min="9982" max="10236" width="9.140625" style="2"/>
    <col min="10237" max="10237" width="70.140625" style="2" customWidth="1"/>
    <col min="10238" max="10492" width="9.140625" style="2"/>
    <col min="10493" max="10493" width="70.140625" style="2" customWidth="1"/>
    <col min="10494" max="10748" width="9.140625" style="2"/>
    <col min="10749" max="10749" width="70.140625" style="2" customWidth="1"/>
    <col min="10750" max="11004" width="9.140625" style="2"/>
    <col min="11005" max="11005" width="70.140625" style="2" customWidth="1"/>
    <col min="11006" max="11260" width="9.140625" style="2"/>
    <col min="11261" max="11261" width="70.140625" style="2" customWidth="1"/>
    <col min="11262" max="11516" width="9.140625" style="2"/>
    <col min="11517" max="11517" width="70.140625" style="2" customWidth="1"/>
    <col min="11518" max="11772" width="9.140625" style="2"/>
    <col min="11773" max="11773" width="70.140625" style="2" customWidth="1"/>
    <col min="11774" max="12028" width="9.140625" style="2"/>
    <col min="12029" max="12029" width="70.140625" style="2" customWidth="1"/>
    <col min="12030" max="12284" width="9.140625" style="2"/>
    <col min="12285" max="12285" width="70.140625" style="2" customWidth="1"/>
    <col min="12286" max="12540" width="9.140625" style="2"/>
    <col min="12541" max="12541" width="70.140625" style="2" customWidth="1"/>
    <col min="12542" max="12796" width="9.140625" style="2"/>
    <col min="12797" max="12797" width="70.140625" style="2" customWidth="1"/>
    <col min="12798" max="13052" width="9.140625" style="2"/>
    <col min="13053" max="13053" width="70.140625" style="2" customWidth="1"/>
    <col min="13054" max="13308" width="9.140625" style="2"/>
    <col min="13309" max="13309" width="70.140625" style="2" customWidth="1"/>
    <col min="13310" max="13564" width="9.140625" style="2"/>
    <col min="13565" max="13565" width="70.140625" style="2" customWidth="1"/>
    <col min="13566" max="13820" width="9.140625" style="2"/>
    <col min="13821" max="13821" width="70.140625" style="2" customWidth="1"/>
    <col min="13822" max="14076" width="9.140625" style="2"/>
    <col min="14077" max="14077" width="70.140625" style="2" customWidth="1"/>
    <col min="14078" max="14332" width="9.140625" style="2"/>
    <col min="14333" max="14333" width="70.140625" style="2" customWidth="1"/>
    <col min="14334" max="14588" width="9.140625" style="2"/>
    <col min="14589" max="14589" width="70.140625" style="2" customWidth="1"/>
    <col min="14590" max="14844" width="9.140625" style="2"/>
    <col min="14845" max="14845" width="70.140625" style="2" customWidth="1"/>
    <col min="14846" max="15100" width="9.140625" style="2"/>
    <col min="15101" max="15101" width="70.140625" style="2" customWidth="1"/>
    <col min="15102" max="15356" width="9.140625" style="2"/>
    <col min="15357" max="15357" width="70.140625" style="2" customWidth="1"/>
    <col min="15358" max="15612" width="9.140625" style="2"/>
    <col min="15613" max="15613" width="70.140625" style="2" customWidth="1"/>
    <col min="15614" max="15868" width="9.140625" style="2"/>
    <col min="15869" max="15869" width="70.140625" style="2" customWidth="1"/>
    <col min="15870" max="16124" width="9.140625" style="2"/>
    <col min="16125" max="16125" width="70.140625" style="2" customWidth="1"/>
    <col min="16126" max="16384" width="9.140625" style="2"/>
  </cols>
  <sheetData>
    <row r="1" spans="1:8" ht="15" customHeight="1" x14ac:dyDescent="0.2"/>
    <row r="2" spans="1:8" ht="32.1" customHeight="1" x14ac:dyDescent="0.2"/>
    <row r="3" spans="1:8" ht="21.95" customHeight="1" x14ac:dyDescent="0.35">
      <c r="A3" s="3" t="s">
        <v>79</v>
      </c>
    </row>
    <row r="4" spans="1:8" s="80" customFormat="1" ht="21.95" customHeight="1" x14ac:dyDescent="0.35">
      <c r="A4" s="81" t="s">
        <v>99</v>
      </c>
    </row>
    <row r="5" spans="1:8" ht="15" customHeight="1" x14ac:dyDescent="0.2"/>
    <row r="6" spans="1:8" s="80" customFormat="1" ht="65.25" customHeight="1" x14ac:dyDescent="0.2">
      <c r="A6" s="82"/>
      <c r="B6" s="83" t="s">
        <v>100</v>
      </c>
      <c r="C6" s="83" t="s">
        <v>101</v>
      </c>
      <c r="D6" s="83" t="s">
        <v>102</v>
      </c>
      <c r="E6" s="83" t="s">
        <v>103</v>
      </c>
      <c r="F6" s="83" t="s">
        <v>104</v>
      </c>
      <c r="G6" s="83" t="s">
        <v>105</v>
      </c>
      <c r="H6" s="83" t="s">
        <v>106</v>
      </c>
    </row>
    <row r="7" spans="1:8" ht="15" customHeight="1" x14ac:dyDescent="0.2">
      <c r="A7" s="1" t="s">
        <v>83</v>
      </c>
      <c r="B7" s="76">
        <v>4.3147053356518542E-2</v>
      </c>
      <c r="C7" s="76">
        <v>0.10072098444191467</v>
      </c>
      <c r="D7" s="76">
        <v>2.5370209802623046E-2</v>
      </c>
      <c r="E7" s="76">
        <v>5.6502710823698475E-2</v>
      </c>
      <c r="F7" s="76">
        <v>5.9056058878549341E-3</v>
      </c>
      <c r="G7" s="76">
        <v>2.7668589514523455E-2</v>
      </c>
      <c r="H7" s="76">
        <v>3.7003912037195078E-3</v>
      </c>
    </row>
    <row r="8" spans="1:8" ht="15" customHeight="1" x14ac:dyDescent="0.2">
      <c r="A8" s="1" t="s">
        <v>84</v>
      </c>
      <c r="B8" s="76">
        <v>5.3013335815639294E-2</v>
      </c>
      <c r="C8" s="76">
        <v>6.6758822572776058E-2</v>
      </c>
      <c r="D8" s="76">
        <v>1.3686070547442822E-2</v>
      </c>
      <c r="E8" s="76">
        <v>5.088510026781632E-2</v>
      </c>
      <c r="F8" s="76">
        <v>4.3286435064790732E-3</v>
      </c>
      <c r="G8" s="76">
        <v>3.3998672724488234E-2</v>
      </c>
      <c r="H8" s="76">
        <v>3.700740148029606E-3</v>
      </c>
    </row>
    <row r="9" spans="1:8" ht="15" customHeight="1" x14ac:dyDescent="0.2">
      <c r="A9" s="1" t="s">
        <v>85</v>
      </c>
      <c r="B9" s="76">
        <v>3.0553572885677734E-2</v>
      </c>
      <c r="C9" s="76">
        <v>3.1549845503333875E-2</v>
      </c>
      <c r="D9" s="76">
        <v>1.1222522175086772E-2</v>
      </c>
      <c r="E9" s="76">
        <v>2.0314847475341302E-2</v>
      </c>
      <c r="F9" s="76">
        <v>2.9984573852680292E-3</v>
      </c>
      <c r="G9" s="76">
        <v>2.3993057328092298E-2</v>
      </c>
      <c r="H9" s="76">
        <v>4.531430775163903E-3</v>
      </c>
    </row>
    <row r="10" spans="1:8" ht="15" customHeight="1" x14ac:dyDescent="0.2">
      <c r="A10" s="1" t="s">
        <v>4</v>
      </c>
      <c r="B10" s="76">
        <v>2.5700114855746897E-2</v>
      </c>
      <c r="C10" s="76">
        <v>4.1741204531902205E-3</v>
      </c>
      <c r="D10" s="76">
        <v>1.7651643666040072E-3</v>
      </c>
      <c r="E10" s="76">
        <v>2.5475210660395845E-3</v>
      </c>
      <c r="F10" s="76">
        <v>4.4702214478932646E-4</v>
      </c>
      <c r="G10" s="76">
        <v>7.7084077798764616E-3</v>
      </c>
      <c r="H10" s="76">
        <v>1.7307780477740589E-3</v>
      </c>
    </row>
    <row r="11" spans="1:8" ht="15" customHeight="1" x14ac:dyDescent="0.2">
      <c r="A11" s="1" t="s">
        <v>86</v>
      </c>
      <c r="B11" s="76">
        <v>1.4432527477447887E-2</v>
      </c>
      <c r="C11" s="76">
        <v>1.363365316853689E-2</v>
      </c>
      <c r="D11" s="76">
        <v>1.026656325264318E-2</v>
      </c>
      <c r="E11" s="76">
        <v>1.4109347442680775E-2</v>
      </c>
      <c r="F11" s="76">
        <v>4.4087031065028369E-3</v>
      </c>
      <c r="G11" s="76">
        <v>1.066925315227934E-2</v>
      </c>
      <c r="H11" s="76">
        <v>4.2658284687920973E-3</v>
      </c>
    </row>
    <row r="12" spans="1:8" ht="15" customHeight="1" x14ac:dyDescent="0.2">
      <c r="A12" s="1" t="s">
        <v>87</v>
      </c>
      <c r="B12" s="76">
        <v>8.9439604700631246E-3</v>
      </c>
      <c r="C12" s="76">
        <v>6.1256572884479865E-3</v>
      </c>
      <c r="D12" s="76">
        <v>7.4435149199657468E-3</v>
      </c>
      <c r="E12" s="76">
        <v>4.1805473904239334E-3</v>
      </c>
      <c r="F12" s="76">
        <v>2.1078980304327778E-3</v>
      </c>
      <c r="G12" s="76">
        <v>3.4202868957067742E-3</v>
      </c>
      <c r="H12" s="76">
        <v>2.2067057506093141E-3</v>
      </c>
    </row>
    <row r="13" spans="1:8" ht="15" customHeight="1" x14ac:dyDescent="0.2">
      <c r="A13" s="1" t="s">
        <v>88</v>
      </c>
      <c r="B13" s="76">
        <v>1.1935099875010789E-2</v>
      </c>
      <c r="C13" s="76">
        <v>3.3962161869138613E-2</v>
      </c>
      <c r="D13" s="76">
        <v>3.0926053904630268E-2</v>
      </c>
      <c r="E13" s="76">
        <v>2.3776863283036121E-2</v>
      </c>
      <c r="F13" s="76">
        <v>8.9841050449205248E-3</v>
      </c>
      <c r="G13" s="76">
        <v>1.4395834396855378E-2</v>
      </c>
      <c r="H13" s="76">
        <v>6.9602132490867805E-3</v>
      </c>
    </row>
    <row r="14" spans="1:8" ht="15" customHeight="1" x14ac:dyDescent="0.2">
      <c r="A14" s="1" t="s">
        <v>89</v>
      </c>
      <c r="B14" s="76">
        <v>7.331148943365424E-3</v>
      </c>
      <c r="C14" s="76">
        <v>3.18751016425435E-2</v>
      </c>
      <c r="D14" s="76">
        <v>4.72535862096677E-2</v>
      </c>
      <c r="E14" s="76">
        <v>1.9596315892612189E-2</v>
      </c>
      <c r="F14" s="76">
        <v>1.2054486277976454E-2</v>
      </c>
      <c r="G14" s="76">
        <v>8.5762417683393748E-3</v>
      </c>
      <c r="H14" s="76">
        <v>6.750512315666814E-3</v>
      </c>
    </row>
    <row r="15" spans="1:8" ht="15" customHeight="1" x14ac:dyDescent="0.2">
      <c r="A15" s="1" t="s">
        <v>90</v>
      </c>
      <c r="B15" s="76">
        <v>5.1324228729961738E-3</v>
      </c>
      <c r="C15" s="76">
        <v>8.7819157586599451E-3</v>
      </c>
      <c r="D15" s="76">
        <v>1.8596108592090915E-2</v>
      </c>
      <c r="E15" s="76">
        <v>6.9240316153896401E-3</v>
      </c>
      <c r="F15" s="76">
        <v>6.0839120702519661E-3</v>
      </c>
      <c r="G15" s="76">
        <v>3.2671397212721423E-3</v>
      </c>
      <c r="H15" s="76">
        <v>3.6733054009068472E-3</v>
      </c>
    </row>
    <row r="16" spans="1:8" ht="15" customHeight="1" x14ac:dyDescent="0.2">
      <c r="A16" s="1" t="s">
        <v>91</v>
      </c>
      <c r="B16" s="76">
        <v>2.5687153448043757E-3</v>
      </c>
      <c r="C16" s="76">
        <v>4.5264812706673173E-3</v>
      </c>
      <c r="D16" s="76">
        <v>1.9151376146788992E-2</v>
      </c>
      <c r="E16" s="76">
        <v>6.0095368737344045E-3</v>
      </c>
      <c r="F16" s="76">
        <v>1.0550458715596331E-2</v>
      </c>
      <c r="G16" s="76">
        <v>4.5433661748940733E-3</v>
      </c>
      <c r="H16" s="76">
        <v>1.0206422018348624E-2</v>
      </c>
    </row>
    <row r="17" spans="1:8" ht="15" customHeight="1" x14ac:dyDescent="0.2">
      <c r="A17" s="75" t="s">
        <v>92</v>
      </c>
      <c r="B17" s="76">
        <v>3.7770720356745074E-3</v>
      </c>
      <c r="C17" s="76">
        <v>2.6833631484794273E-3</v>
      </c>
      <c r="D17" s="76">
        <v>7.72110435189518E-3</v>
      </c>
      <c r="E17" s="76">
        <v>1.7636684303350969E-3</v>
      </c>
      <c r="F17" s="76">
        <v>2.1057557323350493E-3</v>
      </c>
      <c r="G17" s="76">
        <v>2.501403849098984E-3</v>
      </c>
      <c r="H17" s="76">
        <v>3.8215566994228671E-3</v>
      </c>
    </row>
    <row r="18" spans="1:8" ht="15" customHeight="1" x14ac:dyDescent="0.2">
      <c r="A18" s="79" t="s">
        <v>94</v>
      </c>
      <c r="B18" s="76">
        <v>5.0045762606515526E-3</v>
      </c>
      <c r="C18" s="76">
        <v>5.6648777579010141E-3</v>
      </c>
      <c r="D18" s="76">
        <v>1.2302077815056801E-2</v>
      </c>
      <c r="E18" s="76">
        <v>4.1805473904239334E-3</v>
      </c>
      <c r="F18" s="76">
        <v>3.7671434457590205E-3</v>
      </c>
      <c r="G18" s="76">
        <v>3.624483128286283E-3</v>
      </c>
      <c r="H18" s="76">
        <v>4.1791747601389135E-3</v>
      </c>
    </row>
    <row r="19" spans="1:8" ht="15" customHeight="1" x14ac:dyDescent="0.2">
      <c r="A19" s="6"/>
      <c r="B19" s="77"/>
      <c r="C19" s="77"/>
      <c r="D19" s="77"/>
      <c r="E19" s="77"/>
      <c r="F19" s="77"/>
      <c r="G19" s="77"/>
      <c r="H19" s="77"/>
    </row>
    <row r="20" spans="1:8" ht="15" customHeight="1" x14ac:dyDescent="0.2">
      <c r="A20" s="79" t="s">
        <v>93</v>
      </c>
      <c r="B20" s="76">
        <f>SUM(B7:B19)</f>
        <v>0.2115396001935963</v>
      </c>
      <c r="C20" s="76">
        <f>SUM(C7:C19)</f>
        <v>0.31045698487558948</v>
      </c>
      <c r="D20" s="78">
        <v>1.5950158192593912E-2</v>
      </c>
      <c r="E20" s="76">
        <f>SUM(E7:E19)</f>
        <v>0.21079103795153176</v>
      </c>
      <c r="F20" s="78">
        <v>4.493727997861058E-3</v>
      </c>
      <c r="G20" s="76">
        <v>0.14436673643371281</v>
      </c>
      <c r="H20" s="78">
        <v>3.9367118221113138E-3</v>
      </c>
    </row>
    <row r="21" spans="1:8" ht="15" customHeight="1" x14ac:dyDescent="0.2">
      <c r="A21" s="75" t="s">
        <v>95</v>
      </c>
      <c r="B21" s="76">
        <v>3.7716812683797916E-2</v>
      </c>
      <c r="C21" s="76">
        <v>9.5408467501490752E-3</v>
      </c>
      <c r="D21" s="76">
        <v>2.7492053078407024E-3</v>
      </c>
      <c r="E21" s="76">
        <v>1.3652100071853157E-2</v>
      </c>
      <c r="F21" s="76">
        <v>1.632340651530417E-3</v>
      </c>
      <c r="G21" s="76">
        <v>2.9761600898463424E-2</v>
      </c>
      <c r="H21" s="76">
        <v>4.545561048759343E-3</v>
      </c>
    </row>
    <row r="22" spans="1:8" ht="15" customHeight="1" x14ac:dyDescent="0.2">
      <c r="A22" s="75" t="s">
        <v>96</v>
      </c>
      <c r="B22" s="76">
        <v>0.7507435871226058</v>
      </c>
      <c r="C22" s="76">
        <v>0.68000216837426142</v>
      </c>
      <c r="D22" s="76">
        <v>9.8440521332965013E-3</v>
      </c>
      <c r="E22" s="76">
        <v>0.77555686197661511</v>
      </c>
      <c r="F22" s="76">
        <v>4.6587384796966426E-3</v>
      </c>
      <c r="G22" s="76">
        <v>0.82597376078411355</v>
      </c>
      <c r="H22" s="76">
        <v>6.3487230355842392E-3</v>
      </c>
    </row>
    <row r="23" spans="1:8" ht="15" customHeight="1" x14ac:dyDescent="0.2">
      <c r="A23" s="6"/>
      <c r="B23" s="77"/>
      <c r="C23" s="77"/>
      <c r="D23" s="77"/>
      <c r="E23" s="77"/>
      <c r="F23" s="77"/>
      <c r="G23" s="77"/>
      <c r="H23" s="77"/>
    </row>
    <row r="24" spans="1:8" ht="15" customHeight="1" x14ac:dyDescent="0.2">
      <c r="A24" s="1" t="s">
        <v>97</v>
      </c>
      <c r="B24" s="76">
        <v>0.48006034126218228</v>
      </c>
      <c r="C24" s="76">
        <v>0.39083294933998319</v>
      </c>
      <c r="D24" s="76">
        <v>8.8478741232050663E-3</v>
      </c>
      <c r="E24" s="76">
        <v>0.43906739811912227</v>
      </c>
      <c r="F24" s="76">
        <v>4.1254079846249859E-3</v>
      </c>
      <c r="G24" s="76">
        <v>0.53524937464903777</v>
      </c>
      <c r="H24" s="76">
        <v>6.4338692129693549E-3</v>
      </c>
    </row>
    <row r="25" spans="1:8" ht="15" customHeight="1" x14ac:dyDescent="0.2">
      <c r="A25" s="1" t="s">
        <v>98</v>
      </c>
      <c r="B25" s="76">
        <v>0.51993965873781778</v>
      </c>
      <c r="C25" s="76">
        <v>0.60916705066001675</v>
      </c>
      <c r="D25" s="76">
        <v>1.2732891982311966E-2</v>
      </c>
      <c r="E25" s="76">
        <v>0.56093260188087779</v>
      </c>
      <c r="F25" s="76">
        <v>4.8661924551071222E-3</v>
      </c>
      <c r="G25" s="76">
        <v>0.46475062535096229</v>
      </c>
      <c r="H25" s="76">
        <v>5.1579713716725165E-3</v>
      </c>
    </row>
    <row r="26" spans="1:8" ht="15" customHeight="1" thickBot="1" x14ac:dyDescent="0.25">
      <c r="A26" s="5"/>
      <c r="B26" s="7"/>
      <c r="C26" s="7"/>
      <c r="D26" s="7"/>
      <c r="E26" s="7"/>
      <c r="F26" s="7"/>
      <c r="G26" s="7"/>
      <c r="H26" s="7"/>
    </row>
    <row r="27" spans="1:8" ht="15" customHeight="1" x14ac:dyDescent="0.2"/>
    <row r="28" spans="1:8" ht="15" customHeight="1" x14ac:dyDescent="0.2"/>
    <row r="29" spans="1:8" ht="15" customHeight="1" x14ac:dyDescent="0.2"/>
    <row r="30" spans="1:8" ht="15" customHeight="1" x14ac:dyDescent="0.2"/>
    <row r="31" spans="1:8" ht="15" customHeight="1" x14ac:dyDescent="0.2"/>
    <row r="32" spans="1:8" ht="15" customHeight="1" x14ac:dyDescent="0.2"/>
    <row r="33" spans="1:1" ht="15" customHeight="1" x14ac:dyDescent="0.2"/>
    <row r="34" spans="1:1" ht="15" customHeight="1" x14ac:dyDescent="0.2"/>
    <row r="35" spans="1:1" ht="15" customHeight="1" x14ac:dyDescent="0.2"/>
    <row r="36" spans="1:1" ht="15" customHeight="1" x14ac:dyDescent="0.2"/>
    <row r="37" spans="1:1" ht="15" customHeight="1" x14ac:dyDescent="0.2"/>
    <row r="38" spans="1:1" ht="15" customHeight="1" x14ac:dyDescent="0.2"/>
    <row r="39" spans="1:1" ht="15" customHeight="1" x14ac:dyDescent="0.2"/>
    <row r="40" spans="1:1" ht="15" customHeight="1" x14ac:dyDescent="0.2"/>
    <row r="41" spans="1:1" ht="15" customHeight="1" x14ac:dyDescent="0.2"/>
    <row r="42" spans="1:1" ht="15" customHeight="1" x14ac:dyDescent="0.2"/>
    <row r="43" spans="1:1" ht="15" customHeight="1" x14ac:dyDescent="0.2"/>
    <row r="44" spans="1:1" ht="15" customHeight="1" x14ac:dyDescent="0.2"/>
    <row r="45" spans="1:1" ht="15" customHeight="1" x14ac:dyDescent="0.2"/>
    <row r="46" spans="1:1" ht="15" customHeight="1" x14ac:dyDescent="0.2">
      <c r="A46" s="4" t="s">
        <v>81</v>
      </c>
    </row>
    <row r="47" spans="1:1" x14ac:dyDescent="0.2">
      <c r="A47" s="4" t="s">
        <v>82</v>
      </c>
    </row>
    <row r="49" spans="1:1" x14ac:dyDescent="0.2">
      <c r="A49" s="74" t="s">
        <v>80</v>
      </c>
    </row>
  </sheetData>
  <pageMargins left="0.7" right="0.7"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heetViews>
  <sheetFormatPr defaultRowHeight="15" x14ac:dyDescent="0.25"/>
  <cols>
    <col min="1" max="1" width="28" customWidth="1"/>
    <col min="2" max="2" width="10.140625" style="22" bestFit="1" customWidth="1"/>
    <col min="3" max="3" width="10" style="22" bestFit="1" customWidth="1"/>
    <col min="4" max="11" width="9.140625" style="22"/>
    <col min="12" max="12" width="13" style="22" customWidth="1"/>
    <col min="14" max="14" width="10.140625" bestFit="1" customWidth="1"/>
  </cols>
  <sheetData>
    <row r="1" spans="1:14" x14ac:dyDescent="0.25">
      <c r="A1" s="39" t="s">
        <v>41</v>
      </c>
      <c r="B1" s="87"/>
      <c r="C1" s="87"/>
      <c r="D1" s="87"/>
      <c r="E1" s="87"/>
      <c r="F1" s="87"/>
      <c r="G1" s="87"/>
      <c r="H1" s="87"/>
      <c r="I1" s="87"/>
      <c r="J1" s="87"/>
      <c r="K1" s="87"/>
      <c r="L1" s="87"/>
    </row>
    <row r="2" spans="1:14" ht="30" x14ac:dyDescent="0.25">
      <c r="B2" s="84" t="s">
        <v>14</v>
      </c>
      <c r="C2" s="85"/>
      <c r="D2" s="84" t="s">
        <v>15</v>
      </c>
      <c r="E2" s="86"/>
      <c r="F2" s="86"/>
      <c r="G2" s="85"/>
      <c r="H2" s="84" t="s">
        <v>16</v>
      </c>
      <c r="I2" s="86"/>
      <c r="J2" s="86"/>
      <c r="K2" s="85"/>
      <c r="L2" s="8" t="s">
        <v>17</v>
      </c>
    </row>
    <row r="3" spans="1:14" ht="164.25" x14ac:dyDescent="0.25">
      <c r="A3" s="22" t="s">
        <v>29</v>
      </c>
      <c r="B3" s="9" t="s">
        <v>18</v>
      </c>
      <c r="C3" s="10" t="s">
        <v>19</v>
      </c>
      <c r="D3" s="9" t="s">
        <v>20</v>
      </c>
      <c r="E3" s="11" t="s">
        <v>21</v>
      </c>
      <c r="F3" s="11" t="s">
        <v>22</v>
      </c>
      <c r="G3" s="10" t="s">
        <v>23</v>
      </c>
      <c r="H3" s="9" t="s">
        <v>24</v>
      </c>
      <c r="I3" s="11" t="s">
        <v>25</v>
      </c>
      <c r="J3" s="11" t="s">
        <v>22</v>
      </c>
      <c r="K3" s="10" t="s">
        <v>26</v>
      </c>
      <c r="L3" s="12" t="s">
        <v>22</v>
      </c>
    </row>
    <row r="4" spans="1:14" x14ac:dyDescent="0.25">
      <c r="A4" s="36" t="s">
        <v>30</v>
      </c>
      <c r="B4" s="13">
        <v>16973465</v>
      </c>
      <c r="C4" s="14">
        <v>100</v>
      </c>
      <c r="D4" s="13">
        <v>184470</v>
      </c>
      <c r="E4" s="15">
        <v>100</v>
      </c>
      <c r="F4" s="16">
        <f>E4-C4</f>
        <v>0</v>
      </c>
      <c r="G4" s="17">
        <f>100*(D4/B4)</f>
        <v>1.0868140359084018</v>
      </c>
      <c r="H4" s="13">
        <v>76555</v>
      </c>
      <c r="I4" s="15">
        <v>100</v>
      </c>
      <c r="J4" s="16">
        <v>0</v>
      </c>
      <c r="K4" s="17">
        <f>100*(H4/B4)</f>
        <v>0.45102753032453891</v>
      </c>
      <c r="L4" s="18"/>
    </row>
    <row r="5" spans="1:14" x14ac:dyDescent="0.25">
      <c r="A5" s="37" t="s">
        <v>31</v>
      </c>
      <c r="B5" s="13">
        <f>13382905-B21</f>
        <v>12742720</v>
      </c>
      <c r="C5" s="17">
        <f>100*(B5/B$4)</f>
        <v>75.074358712260576</v>
      </c>
      <c r="D5" s="13">
        <f>D4-D6-D21</f>
        <v>125440</v>
      </c>
      <c r="E5" s="19">
        <f>100*(D5/D$4)</f>
        <v>68.000216837426137</v>
      </c>
      <c r="F5" s="19">
        <f>E5-C5</f>
        <v>-7.0741418748344387</v>
      </c>
      <c r="G5" s="17">
        <f>100*(D5/B5)</f>
        <v>0.98440521332965014</v>
      </c>
      <c r="H5" s="13">
        <f>60410-H21</f>
        <v>59365</v>
      </c>
      <c r="I5" s="19">
        <f>100*(H5/H$4)</f>
        <v>77.545555482986089</v>
      </c>
      <c r="J5" s="19">
        <f>I5-C5</f>
        <v>2.4711967707255127</v>
      </c>
      <c r="K5" s="17">
        <f>100*(H5/B5)</f>
        <v>0.46587384796966425</v>
      </c>
      <c r="L5" s="20">
        <f>(-1*F5)+J5</f>
        <v>9.5453386455599514</v>
      </c>
      <c r="N5" s="73"/>
    </row>
    <row r="6" spans="1:14" x14ac:dyDescent="0.25">
      <c r="A6" s="37" t="s">
        <v>32</v>
      </c>
      <c r="B6" s="13">
        <v>3590560</v>
      </c>
      <c r="C6" s="17">
        <f>100*(B6/B$4)</f>
        <v>21.15396001935963</v>
      </c>
      <c r="D6" s="13">
        <v>57270</v>
      </c>
      <c r="E6" s="19">
        <f>100*(D6/D$4)</f>
        <v>31.045698487558955</v>
      </c>
      <c r="F6" s="19">
        <f>E6-C6</f>
        <v>9.8917384681993248</v>
      </c>
      <c r="G6" s="17">
        <f>100*(D6/B6)</f>
        <v>1.5950158192593913</v>
      </c>
      <c r="H6" s="13">
        <v>16150</v>
      </c>
      <c r="I6" s="19">
        <f>100*(H6/H$4)</f>
        <v>21.095944092482529</v>
      </c>
      <c r="J6" s="19">
        <f>I6-C6</f>
        <v>-5.8015926877100554E-2</v>
      </c>
      <c r="K6" s="17">
        <f>100*(H6/B6)</f>
        <v>0.44979056191791811</v>
      </c>
      <c r="L6" s="20">
        <f>(-1*F6)+J6</f>
        <v>-9.9497543950764253</v>
      </c>
    </row>
    <row r="7" spans="1:14" x14ac:dyDescent="0.25">
      <c r="A7" s="38" t="s">
        <v>33</v>
      </c>
      <c r="B7" s="13"/>
      <c r="C7" s="14"/>
      <c r="D7" s="13"/>
      <c r="E7" s="15"/>
      <c r="F7" s="15"/>
      <c r="G7" s="14"/>
      <c r="H7" s="13"/>
      <c r="I7" s="15"/>
      <c r="J7" s="15"/>
      <c r="K7" s="14"/>
      <c r="L7" s="18"/>
    </row>
    <row r="8" spans="1:14" x14ac:dyDescent="0.25">
      <c r="A8" s="37" t="s">
        <v>1</v>
      </c>
      <c r="B8" s="13">
        <v>732355</v>
      </c>
      <c r="C8" s="17">
        <f t="shared" ref="C8:C21" si="0">100*(B8/B$4)</f>
        <v>4.3147053356518539</v>
      </c>
      <c r="D8" s="13">
        <v>18580</v>
      </c>
      <c r="E8" s="19">
        <f t="shared" ref="E8:E21" si="1">100*(D8/D$4)</f>
        <v>10.072098444191466</v>
      </c>
      <c r="F8" s="19">
        <f t="shared" ref="F8:F21" si="2">E8-C8</f>
        <v>5.7573931085396124</v>
      </c>
      <c r="G8" s="17">
        <f t="shared" ref="G8:G21" si="3">100*(D8/B8)</f>
        <v>2.5370209802623047</v>
      </c>
      <c r="H8" s="13">
        <v>4325</v>
      </c>
      <c r="I8" s="19">
        <f t="shared" ref="I8:I21" si="4">100*(H8/H$4)</f>
        <v>5.6495330154790677</v>
      </c>
      <c r="J8" s="19">
        <f t="shared" ref="J8:J21" si="5">I8-C8</f>
        <v>1.3348276798272138</v>
      </c>
      <c r="K8" s="17">
        <f t="shared" ref="K8:K21" si="6">100*(H8/B8)</f>
        <v>0.59056058878549345</v>
      </c>
      <c r="L8" s="20">
        <f>(-1*F8)+J8</f>
        <v>-4.4225654287123985</v>
      </c>
    </row>
    <row r="9" spans="1:14" x14ac:dyDescent="0.25">
      <c r="A9" s="37" t="s">
        <v>2</v>
      </c>
      <c r="B9" s="13">
        <v>899820</v>
      </c>
      <c r="C9" s="17">
        <f t="shared" si="0"/>
        <v>5.3013335815639291</v>
      </c>
      <c r="D9" s="13">
        <v>12315</v>
      </c>
      <c r="E9" s="19">
        <f t="shared" si="1"/>
        <v>6.675882257277606</v>
      </c>
      <c r="F9" s="19">
        <f t="shared" si="2"/>
        <v>1.3745486757136769</v>
      </c>
      <c r="G9" s="17">
        <f t="shared" si="3"/>
        <v>1.3686070547442821</v>
      </c>
      <c r="H9" s="13">
        <v>3895</v>
      </c>
      <c r="I9" s="19">
        <f t="shared" si="4"/>
        <v>5.0878453399516683</v>
      </c>
      <c r="J9" s="19">
        <f t="shared" si="5"/>
        <v>-0.21348824161226077</v>
      </c>
      <c r="K9" s="17">
        <f t="shared" si="6"/>
        <v>0.43286435064790729</v>
      </c>
      <c r="L9" s="20">
        <f>(-1*F9)+J9</f>
        <v>-1.5880369173259377</v>
      </c>
    </row>
    <row r="10" spans="1:14" x14ac:dyDescent="0.25">
      <c r="A10" s="37" t="s">
        <v>3</v>
      </c>
      <c r="B10" s="13">
        <v>518600</v>
      </c>
      <c r="C10" s="17">
        <f t="shared" si="0"/>
        <v>3.0553572885677736</v>
      </c>
      <c r="D10" s="13">
        <v>5820</v>
      </c>
      <c r="E10" s="19">
        <f t="shared" si="1"/>
        <v>3.1549845503333875</v>
      </c>
      <c r="F10" s="19">
        <f t="shared" si="2"/>
        <v>9.9627261765613984E-2</v>
      </c>
      <c r="G10" s="17">
        <f t="shared" si="3"/>
        <v>1.1222522175086771</v>
      </c>
      <c r="H10" s="13">
        <v>1555</v>
      </c>
      <c r="I10" s="19">
        <f t="shared" si="4"/>
        <v>2.0312193847560578</v>
      </c>
      <c r="J10" s="19">
        <f t="shared" si="5"/>
        <v>-1.0241379038117158</v>
      </c>
      <c r="K10" s="17">
        <f t="shared" si="6"/>
        <v>0.29984573852680291</v>
      </c>
      <c r="L10" s="20">
        <f t="shared" ref="L10:L24" si="7">(-1*F10)+J10</f>
        <v>-1.1237651655773297</v>
      </c>
    </row>
    <row r="11" spans="1:14" x14ac:dyDescent="0.25">
      <c r="A11" s="37" t="s">
        <v>4</v>
      </c>
      <c r="B11" s="13">
        <v>436220</v>
      </c>
      <c r="C11" s="17">
        <f t="shared" si="0"/>
        <v>2.5700114855746898</v>
      </c>
      <c r="D11" s="13">
        <v>770</v>
      </c>
      <c r="E11" s="19">
        <f t="shared" si="1"/>
        <v>0.41741204531902204</v>
      </c>
      <c r="F11" s="19">
        <f t="shared" si="2"/>
        <v>-2.1525994402556679</v>
      </c>
      <c r="G11" s="17">
        <f t="shared" si="3"/>
        <v>0.17651643666040073</v>
      </c>
      <c r="H11" s="13">
        <v>195</v>
      </c>
      <c r="I11" s="19">
        <f t="shared" si="4"/>
        <v>0.25471882959963427</v>
      </c>
      <c r="J11" s="19">
        <f t="shared" si="5"/>
        <v>-2.3152926559750555</v>
      </c>
      <c r="K11" s="17">
        <f t="shared" si="6"/>
        <v>4.4702214478932648E-2</v>
      </c>
      <c r="L11" s="20">
        <f t="shared" si="7"/>
        <v>-0.16269321571938766</v>
      </c>
    </row>
    <row r="12" spans="1:14" x14ac:dyDescent="0.25">
      <c r="A12" s="37" t="s">
        <v>5</v>
      </c>
      <c r="B12" s="13">
        <v>244970</v>
      </c>
      <c r="C12" s="17">
        <f t="shared" si="0"/>
        <v>1.4432527477447887</v>
      </c>
      <c r="D12" s="13">
        <v>2515</v>
      </c>
      <c r="E12" s="19">
        <f t="shared" si="1"/>
        <v>1.363365316853689</v>
      </c>
      <c r="F12" s="19">
        <f t="shared" si="2"/>
        <v>-7.9887430891099731E-2</v>
      </c>
      <c r="G12" s="17">
        <f t="shared" si="3"/>
        <v>1.0266563252643179</v>
      </c>
      <c r="H12" s="13">
        <v>1080</v>
      </c>
      <c r="I12" s="19">
        <f t="shared" si="4"/>
        <v>1.4107504408595128</v>
      </c>
      <c r="J12" s="19">
        <f t="shared" si="5"/>
        <v>-3.2502306885275889E-2</v>
      </c>
      <c r="K12" s="17">
        <f t="shared" si="6"/>
        <v>0.4408703106502837</v>
      </c>
      <c r="L12" s="20">
        <f t="shared" si="7"/>
        <v>4.7385124005823842E-2</v>
      </c>
    </row>
    <row r="13" spans="1:14" x14ac:dyDescent="0.25">
      <c r="A13" s="37" t="s">
        <v>6</v>
      </c>
      <c r="B13" s="13">
        <v>151810</v>
      </c>
      <c r="C13" s="17">
        <f t="shared" si="0"/>
        <v>0.89439604700631248</v>
      </c>
      <c r="D13" s="13">
        <v>1130</v>
      </c>
      <c r="E13" s="19">
        <f t="shared" si="1"/>
        <v>0.61256572884479865</v>
      </c>
      <c r="F13" s="19">
        <f t="shared" si="2"/>
        <v>-0.28183031816151383</v>
      </c>
      <c r="G13" s="17">
        <f t="shared" si="3"/>
        <v>0.74435149199657469</v>
      </c>
      <c r="H13" s="13">
        <v>320</v>
      </c>
      <c r="I13" s="19">
        <f t="shared" si="4"/>
        <v>0.41800013062504077</v>
      </c>
      <c r="J13" s="19">
        <f t="shared" si="5"/>
        <v>-0.47639591638127171</v>
      </c>
      <c r="K13" s="17">
        <f t="shared" si="6"/>
        <v>0.21078980304327777</v>
      </c>
      <c r="L13" s="20">
        <f t="shared" si="7"/>
        <v>-0.19456559821975788</v>
      </c>
    </row>
    <row r="14" spans="1:14" x14ac:dyDescent="0.25">
      <c r="A14" s="37" t="s">
        <v>7</v>
      </c>
      <c r="B14" s="13">
        <v>202580</v>
      </c>
      <c r="C14" s="17">
        <f t="shared" si="0"/>
        <v>1.1935099875010788</v>
      </c>
      <c r="D14" s="13">
        <v>6265</v>
      </c>
      <c r="E14" s="19">
        <f t="shared" si="1"/>
        <v>3.3962161869138612</v>
      </c>
      <c r="F14" s="19">
        <f t="shared" si="2"/>
        <v>2.2027061994127823</v>
      </c>
      <c r="G14" s="17">
        <f t="shared" si="3"/>
        <v>3.0926053904630271</v>
      </c>
      <c r="H14" s="13">
        <v>1820</v>
      </c>
      <c r="I14" s="19">
        <f t="shared" si="4"/>
        <v>2.3773757429299196</v>
      </c>
      <c r="J14" s="19">
        <f t="shared" si="5"/>
        <v>1.1838657554288408</v>
      </c>
      <c r="K14" s="17">
        <f t="shared" si="6"/>
        <v>0.89841050449205251</v>
      </c>
      <c r="L14" s="20">
        <f t="shared" si="7"/>
        <v>-1.0188404439839416</v>
      </c>
    </row>
    <row r="15" spans="1:14" x14ac:dyDescent="0.25">
      <c r="A15" s="37" t="s">
        <v>8</v>
      </c>
      <c r="B15" s="13">
        <v>124435</v>
      </c>
      <c r="C15" s="17">
        <f t="shared" si="0"/>
        <v>0.73311489433654242</v>
      </c>
      <c r="D15" s="13">
        <v>5880</v>
      </c>
      <c r="E15" s="19">
        <f t="shared" si="1"/>
        <v>3.1875101642543502</v>
      </c>
      <c r="F15" s="19">
        <f t="shared" si="2"/>
        <v>2.454395269917808</v>
      </c>
      <c r="G15" s="17">
        <f t="shared" si="3"/>
        <v>4.7253586209667704</v>
      </c>
      <c r="H15" s="13">
        <v>1500</v>
      </c>
      <c r="I15" s="19">
        <f t="shared" si="4"/>
        <v>1.9593756123048787</v>
      </c>
      <c r="J15" s="19">
        <f t="shared" si="5"/>
        <v>1.2262607179683362</v>
      </c>
      <c r="K15" s="17">
        <f t="shared" si="6"/>
        <v>1.2054486277976455</v>
      </c>
      <c r="L15" s="20">
        <f t="shared" si="7"/>
        <v>-1.2281345519494717</v>
      </c>
    </row>
    <row r="16" spans="1:14" x14ac:dyDescent="0.25">
      <c r="A16" s="37" t="s">
        <v>9</v>
      </c>
      <c r="B16" s="13">
        <v>87115</v>
      </c>
      <c r="C16" s="17">
        <f t="shared" si="0"/>
        <v>0.51324228729961741</v>
      </c>
      <c r="D16" s="13">
        <v>1620</v>
      </c>
      <c r="E16" s="19">
        <f t="shared" si="1"/>
        <v>0.8781915758659945</v>
      </c>
      <c r="F16" s="19">
        <f t="shared" si="2"/>
        <v>0.36494928856637709</v>
      </c>
      <c r="G16" s="17">
        <f t="shared" si="3"/>
        <v>1.8596108592090914</v>
      </c>
      <c r="H16" s="13">
        <v>530</v>
      </c>
      <c r="I16" s="19">
        <f t="shared" si="4"/>
        <v>0.69231271634772384</v>
      </c>
      <c r="J16" s="19">
        <f t="shared" si="5"/>
        <v>0.17907042904810644</v>
      </c>
      <c r="K16" s="17">
        <f t="shared" si="6"/>
        <v>0.60839120702519656</v>
      </c>
      <c r="L16" s="20">
        <f t="shared" si="7"/>
        <v>-0.18587885951827066</v>
      </c>
    </row>
    <row r="17" spans="1:12" x14ac:dyDescent="0.25">
      <c r="A17" s="37" t="s">
        <v>10</v>
      </c>
      <c r="B17" s="13">
        <v>43600</v>
      </c>
      <c r="C17" s="17">
        <f t="shared" si="0"/>
        <v>0.25687153448043759</v>
      </c>
      <c r="D17" s="13">
        <v>835</v>
      </c>
      <c r="E17" s="19">
        <f t="shared" si="1"/>
        <v>0.45264812706673174</v>
      </c>
      <c r="F17" s="19">
        <f t="shared" si="2"/>
        <v>0.19577659258629415</v>
      </c>
      <c r="G17" s="17">
        <f t="shared" si="3"/>
        <v>1.9151376146788992</v>
      </c>
      <c r="H17" s="13">
        <v>460</v>
      </c>
      <c r="I17" s="19">
        <f t="shared" si="4"/>
        <v>0.60087518777349613</v>
      </c>
      <c r="J17" s="19">
        <f t="shared" si="5"/>
        <v>0.34400365329305854</v>
      </c>
      <c r="K17" s="17">
        <f t="shared" si="6"/>
        <v>1.0550458715596331</v>
      </c>
      <c r="L17" s="20">
        <f t="shared" si="7"/>
        <v>0.14822706070676439</v>
      </c>
    </row>
    <row r="18" spans="1:12" x14ac:dyDescent="0.25">
      <c r="A18" s="37" t="s">
        <v>11</v>
      </c>
      <c r="B18" s="13">
        <v>64110</v>
      </c>
      <c r="C18" s="17">
        <f t="shared" si="0"/>
        <v>0.37770720356745074</v>
      </c>
      <c r="D18" s="13">
        <v>495</v>
      </c>
      <c r="E18" s="19">
        <f t="shared" si="1"/>
        <v>0.26833631484794274</v>
      </c>
      <c r="F18" s="19">
        <f t="shared" si="2"/>
        <v>-0.10937088871950801</v>
      </c>
      <c r="G18" s="17">
        <f t="shared" si="3"/>
        <v>0.77211043518951805</v>
      </c>
      <c r="H18" s="13">
        <v>135</v>
      </c>
      <c r="I18" s="19">
        <f t="shared" si="4"/>
        <v>0.17634380510743911</v>
      </c>
      <c r="J18" s="19">
        <f t="shared" si="5"/>
        <v>-0.20136339846001164</v>
      </c>
      <c r="K18" s="17">
        <f t="shared" si="6"/>
        <v>0.21057557323350493</v>
      </c>
      <c r="L18" s="20">
        <f t="shared" si="7"/>
        <v>-9.1992509740503631E-2</v>
      </c>
    </row>
    <row r="19" spans="1:12" x14ac:dyDescent="0.25">
      <c r="A19" s="37" t="s">
        <v>12</v>
      </c>
      <c r="B19" s="13">
        <v>84945</v>
      </c>
      <c r="C19" s="17">
        <f t="shared" si="0"/>
        <v>0.5004576260651552</v>
      </c>
      <c r="D19" s="13">
        <v>1045</v>
      </c>
      <c r="E19" s="19">
        <f t="shared" si="1"/>
        <v>0.56648777579010146</v>
      </c>
      <c r="F19" s="19">
        <f t="shared" si="2"/>
        <v>6.6030149724946252E-2</v>
      </c>
      <c r="G19" s="17">
        <f t="shared" si="3"/>
        <v>1.2302077815056802</v>
      </c>
      <c r="H19" s="13">
        <v>320</v>
      </c>
      <c r="I19" s="19">
        <f t="shared" si="4"/>
        <v>0.41800013062504077</v>
      </c>
      <c r="J19" s="19">
        <f t="shared" si="5"/>
        <v>-8.2457495440114437E-2</v>
      </c>
      <c r="K19" s="17">
        <f t="shared" si="6"/>
        <v>0.37671434457590203</v>
      </c>
      <c r="L19" s="20">
        <f t="shared" si="7"/>
        <v>-0.14848764516506069</v>
      </c>
    </row>
    <row r="20" spans="1:12" x14ac:dyDescent="0.25">
      <c r="A20" s="37" t="s">
        <v>31</v>
      </c>
      <c r="B20" s="13">
        <f>B5</f>
        <v>12742720</v>
      </c>
      <c r="C20" s="17">
        <f t="shared" si="0"/>
        <v>75.074358712260576</v>
      </c>
      <c r="D20" s="13">
        <f>D5</f>
        <v>125440</v>
      </c>
      <c r="E20" s="19">
        <f t="shared" si="1"/>
        <v>68.000216837426137</v>
      </c>
      <c r="F20" s="19">
        <f t="shared" si="2"/>
        <v>-7.0741418748344387</v>
      </c>
      <c r="G20" s="17">
        <f t="shared" si="3"/>
        <v>0.98440521332965014</v>
      </c>
      <c r="H20" s="13">
        <f>H5</f>
        <v>59365</v>
      </c>
      <c r="I20" s="19">
        <f t="shared" si="4"/>
        <v>77.545555482986089</v>
      </c>
      <c r="J20" s="19">
        <f t="shared" si="5"/>
        <v>2.4711967707255127</v>
      </c>
      <c r="K20" s="17">
        <f t="shared" si="6"/>
        <v>0.46587384796966425</v>
      </c>
      <c r="L20" s="20">
        <f t="shared" si="7"/>
        <v>9.5453386455599514</v>
      </c>
    </row>
    <row r="21" spans="1:12" x14ac:dyDescent="0.25">
      <c r="A21" s="37" t="s">
        <v>13</v>
      </c>
      <c r="B21" s="13">
        <v>640185</v>
      </c>
      <c r="C21" s="17">
        <f t="shared" si="0"/>
        <v>3.7716812683797918</v>
      </c>
      <c r="D21" s="13">
        <v>1760</v>
      </c>
      <c r="E21" s="19">
        <f t="shared" si="1"/>
        <v>0.95408467501490757</v>
      </c>
      <c r="F21" s="19">
        <f t="shared" si="2"/>
        <v>-2.8175965933648843</v>
      </c>
      <c r="G21" s="17">
        <f t="shared" si="3"/>
        <v>0.27492053078407025</v>
      </c>
      <c r="H21" s="13">
        <v>1045</v>
      </c>
      <c r="I21" s="19">
        <f t="shared" si="4"/>
        <v>1.3650316765723989</v>
      </c>
      <c r="J21" s="19">
        <f t="shared" si="5"/>
        <v>-2.4066495918073931</v>
      </c>
      <c r="K21" s="17">
        <f t="shared" si="6"/>
        <v>0.1632340651530417</v>
      </c>
      <c r="L21" s="20">
        <f t="shared" si="7"/>
        <v>0.4109470015574912</v>
      </c>
    </row>
    <row r="22" spans="1:12" x14ac:dyDescent="0.25">
      <c r="A22" s="38" t="s">
        <v>0</v>
      </c>
      <c r="B22" s="21"/>
      <c r="C22" s="14"/>
      <c r="F22" s="15"/>
      <c r="G22" s="14"/>
      <c r="H22" s="21"/>
      <c r="I22" s="15"/>
      <c r="J22" s="15"/>
      <c r="K22" s="14"/>
      <c r="L22" s="18"/>
    </row>
    <row r="23" spans="1:12" x14ac:dyDescent="0.25">
      <c r="A23" s="22" t="s">
        <v>34</v>
      </c>
      <c r="B23" s="13">
        <v>8148285</v>
      </c>
      <c r="C23" s="17">
        <f>100*(B23/(B23+B24))</f>
        <v>48.006034126218225</v>
      </c>
      <c r="D23" s="13">
        <v>72095</v>
      </c>
      <c r="E23" s="19">
        <f t="shared" ref="E23:E24" si="8">100*(D23/D$4)</f>
        <v>39.082235593863501</v>
      </c>
      <c r="F23" s="19">
        <f>E23-C23</f>
        <v>-8.9237985323547235</v>
      </c>
      <c r="G23" s="17">
        <f t="shared" ref="G23:G24" si="9">100*(D23/B23)</f>
        <v>0.88478741232050662</v>
      </c>
      <c r="H23">
        <v>33615</v>
      </c>
      <c r="I23" s="19">
        <f>100*(H23/H$4)</f>
        <v>43.909607471752338</v>
      </c>
      <c r="J23" s="19">
        <f t="shared" ref="J23:J24" si="10">I23-C23</f>
        <v>-4.0964266544658869</v>
      </c>
      <c r="K23" s="17">
        <f t="shared" ref="K23:K24" si="11">100*(H23/B23)</f>
        <v>0.41254079846249858</v>
      </c>
      <c r="L23" s="20">
        <f t="shared" si="7"/>
        <v>4.8273718778888366</v>
      </c>
    </row>
    <row r="24" spans="1:12" x14ac:dyDescent="0.25">
      <c r="A24" s="22" t="s">
        <v>35</v>
      </c>
      <c r="B24" s="13">
        <v>8825175</v>
      </c>
      <c r="C24" s="17">
        <f>100*(B24/(B23+B24))</f>
        <v>51.993965873781775</v>
      </c>
      <c r="D24" s="13">
        <v>112370</v>
      </c>
      <c r="E24" s="19">
        <f t="shared" si="8"/>
        <v>60.915053938309747</v>
      </c>
      <c r="F24" s="19">
        <f>E24-C24</f>
        <v>8.9210880645279715</v>
      </c>
      <c r="G24" s="17">
        <f t="shared" si="9"/>
        <v>1.2732891982311967</v>
      </c>
      <c r="H24">
        <v>42945</v>
      </c>
      <c r="I24" s="19">
        <f>100*(H24/H$4)</f>
        <v>56.096923780288677</v>
      </c>
      <c r="J24" s="19">
        <f t="shared" si="10"/>
        <v>4.1029579065069015</v>
      </c>
      <c r="K24" s="17">
        <f t="shared" si="11"/>
        <v>0.48661924551071223</v>
      </c>
      <c r="L24" s="20">
        <f t="shared" si="7"/>
        <v>-4.81813015802107</v>
      </c>
    </row>
    <row r="25" spans="1:12" x14ac:dyDescent="0.25">
      <c r="A25" s="38" t="s">
        <v>15</v>
      </c>
      <c r="B25" s="21"/>
      <c r="C25" s="23"/>
      <c r="F25" s="15"/>
      <c r="G25" s="14"/>
      <c r="H25" s="21"/>
      <c r="I25" s="15"/>
      <c r="J25" s="15"/>
      <c r="K25" s="14"/>
      <c r="L25" s="18"/>
    </row>
    <row r="26" spans="1:12" x14ac:dyDescent="0.25">
      <c r="A26" s="22" t="s">
        <v>36</v>
      </c>
      <c r="B26" s="24">
        <f>(B4-B27)-5</f>
        <v>16788990</v>
      </c>
      <c r="C26" s="17">
        <f>100*(B26/(B26+B27))</f>
        <v>98.913185643940608</v>
      </c>
      <c r="F26" s="15"/>
      <c r="G26" s="14"/>
      <c r="H26" s="21"/>
      <c r="I26" s="15"/>
      <c r="J26" s="15"/>
      <c r="K26" s="14"/>
      <c r="L26" s="18"/>
    </row>
    <row r="27" spans="1:12" x14ac:dyDescent="0.25">
      <c r="A27" s="22" t="s">
        <v>37</v>
      </c>
      <c r="B27" s="24">
        <v>184470</v>
      </c>
      <c r="C27" s="17">
        <f>100*(B27/(B26+B27))</f>
        <v>1.0868143560594008</v>
      </c>
      <c r="F27" s="15"/>
      <c r="G27" s="14"/>
      <c r="H27" s="21"/>
      <c r="I27" s="15"/>
      <c r="J27" s="15"/>
      <c r="K27" s="14"/>
      <c r="L27" s="18"/>
    </row>
    <row r="28" spans="1:12" x14ac:dyDescent="0.25">
      <c r="A28" s="38" t="s">
        <v>16</v>
      </c>
      <c r="B28" s="21"/>
      <c r="C28" s="23"/>
      <c r="F28" s="15"/>
      <c r="G28" s="14"/>
      <c r="H28" s="21"/>
      <c r="I28" s="15"/>
      <c r="J28" s="15"/>
      <c r="K28" s="14"/>
      <c r="L28" s="18"/>
    </row>
    <row r="29" spans="1:12" x14ac:dyDescent="0.25">
      <c r="A29" s="22" t="s">
        <v>38</v>
      </c>
      <c r="B29" s="24">
        <f>B4-5</f>
        <v>16973460</v>
      </c>
      <c r="C29" s="17">
        <f>100*(B29/(B29+B30))</f>
        <v>99.550997462465574</v>
      </c>
      <c r="D29" s="25">
        <f>184470-D30</f>
        <v>131645</v>
      </c>
      <c r="E29" s="19">
        <f>100*(D29/(D29+D30))</f>
        <v>71.363907410419031</v>
      </c>
      <c r="F29" s="15"/>
      <c r="G29" s="14"/>
      <c r="H29" s="21"/>
      <c r="I29" s="15"/>
      <c r="J29" s="15"/>
      <c r="K29" s="14"/>
      <c r="L29" s="18"/>
    </row>
    <row r="30" spans="1:12" x14ac:dyDescent="0.25">
      <c r="A30" s="30" t="s">
        <v>39</v>
      </c>
      <c r="B30" s="26">
        <v>76555</v>
      </c>
      <c r="C30" s="27">
        <f>100*(B30/(B29+B30))</f>
        <v>0.44900253753442443</v>
      </c>
      <c r="D30" s="28">
        <v>52825</v>
      </c>
      <c r="E30" s="29">
        <f>100*(D30/(D29+D30))</f>
        <v>28.636092589580965</v>
      </c>
      <c r="F30" s="30"/>
      <c r="G30" s="31"/>
      <c r="H30" s="32"/>
      <c r="I30" s="30"/>
      <c r="J30" s="30"/>
      <c r="K30" s="31"/>
      <c r="L30" s="33"/>
    </row>
    <row r="31" spans="1:12" x14ac:dyDescent="0.25">
      <c r="A31" s="22"/>
    </row>
    <row r="32" spans="1:12" ht="17.25" x14ac:dyDescent="0.25">
      <c r="A32" s="34" t="s">
        <v>40</v>
      </c>
      <c r="B32" s="34"/>
    </row>
    <row r="33" spans="1:12" ht="17.25" x14ac:dyDescent="0.25">
      <c r="A33" s="34" t="s">
        <v>27</v>
      </c>
      <c r="B33" s="34"/>
    </row>
    <row r="34" spans="1:12" ht="17.25" x14ac:dyDescent="0.25">
      <c r="A34" s="34" t="s">
        <v>28</v>
      </c>
      <c r="B34" s="34"/>
    </row>
    <row r="35" spans="1:12" x14ac:dyDescent="0.25">
      <c r="A35" s="34"/>
      <c r="B35" s="34"/>
    </row>
    <row r="36" spans="1:12" x14ac:dyDescent="0.25">
      <c r="A36" s="35" t="s">
        <v>42</v>
      </c>
      <c r="B36" s="35"/>
    </row>
    <row r="38" spans="1:12" x14ac:dyDescent="0.25">
      <c r="A38" s="88" t="s">
        <v>43</v>
      </c>
      <c r="B38" s="88"/>
      <c r="C38" s="88"/>
      <c r="D38" s="88"/>
      <c r="E38" s="88"/>
      <c r="F38" s="88"/>
      <c r="G38" s="88"/>
      <c r="H38" s="88"/>
      <c r="I38" s="88"/>
      <c r="J38" s="88"/>
      <c r="K38" s="88"/>
      <c r="L38" s="88"/>
    </row>
    <row r="39" spans="1:12" x14ac:dyDescent="0.25">
      <c r="A39" s="88"/>
      <c r="B39" s="88"/>
      <c r="C39" s="88"/>
      <c r="D39" s="88"/>
      <c r="E39" s="88"/>
      <c r="F39" s="88"/>
      <c r="G39" s="88"/>
      <c r="H39" s="88"/>
      <c r="I39" s="88"/>
      <c r="J39" s="88"/>
      <c r="K39" s="88"/>
      <c r="L39" s="88"/>
    </row>
    <row r="40" spans="1:12" ht="30" customHeight="1" x14ac:dyDescent="0.25">
      <c r="A40" s="88"/>
      <c r="B40" s="88"/>
      <c r="C40" s="88"/>
      <c r="D40" s="88"/>
      <c r="E40" s="88"/>
      <c r="F40" s="88"/>
      <c r="G40" s="88"/>
      <c r="H40" s="88"/>
      <c r="I40" s="88"/>
      <c r="J40" s="88"/>
      <c r="K40" s="88"/>
      <c r="L40" s="88"/>
    </row>
    <row r="42" spans="1:12" ht="30" x14ac:dyDescent="0.25">
      <c r="A42" s="40"/>
      <c r="B42" s="84" t="s">
        <v>14</v>
      </c>
      <c r="C42" s="85"/>
      <c r="D42" s="84" t="s">
        <v>15</v>
      </c>
      <c r="E42" s="86"/>
      <c r="F42" s="86"/>
      <c r="G42" s="85"/>
      <c r="H42" s="84" t="s">
        <v>16</v>
      </c>
      <c r="I42" s="86"/>
      <c r="J42" s="86"/>
      <c r="K42" s="85"/>
      <c r="L42" s="8" t="s">
        <v>17</v>
      </c>
    </row>
    <row r="43" spans="1:12" ht="164.25" x14ac:dyDescent="0.25">
      <c r="A43" s="22" t="s">
        <v>29</v>
      </c>
      <c r="B43" s="41" t="s">
        <v>18</v>
      </c>
      <c r="C43" s="42" t="s">
        <v>19</v>
      </c>
      <c r="D43" s="41" t="s">
        <v>20</v>
      </c>
      <c r="E43" s="43" t="s">
        <v>21</v>
      </c>
      <c r="F43" s="43" t="s">
        <v>22</v>
      </c>
      <c r="G43" s="42" t="s">
        <v>23</v>
      </c>
      <c r="H43" s="41" t="s">
        <v>24</v>
      </c>
      <c r="I43" s="43" t="s">
        <v>25</v>
      </c>
      <c r="J43" s="43" t="s">
        <v>22</v>
      </c>
      <c r="K43" s="42" t="s">
        <v>26</v>
      </c>
      <c r="L43" s="44" t="s">
        <v>22</v>
      </c>
    </row>
    <row r="44" spans="1:12" x14ac:dyDescent="0.25">
      <c r="A44" s="36" t="s">
        <v>30</v>
      </c>
      <c r="B44" s="45">
        <v>24344204</v>
      </c>
      <c r="C44" s="46">
        <v>100</v>
      </c>
      <c r="D44" s="45">
        <v>176944</v>
      </c>
      <c r="E44" s="16">
        <v>100</v>
      </c>
      <c r="F44" s="16">
        <v>0</v>
      </c>
      <c r="G44" s="47">
        <v>0.73</v>
      </c>
      <c r="H44" s="45">
        <v>64220</v>
      </c>
      <c r="I44" s="16">
        <v>100</v>
      </c>
      <c r="J44" s="16">
        <v>0</v>
      </c>
      <c r="K44" s="47">
        <v>0.26</v>
      </c>
      <c r="L44" s="48">
        <v>0</v>
      </c>
    </row>
    <row r="45" spans="1:12" x14ac:dyDescent="0.25">
      <c r="A45" s="37" t="s">
        <v>31</v>
      </c>
      <c r="B45" s="13">
        <v>19925243</v>
      </c>
      <c r="C45" s="49">
        <v>81.849999999999994</v>
      </c>
      <c r="D45" s="13">
        <v>133671</v>
      </c>
      <c r="E45" s="50">
        <v>75.540000000000006</v>
      </c>
      <c r="F45" s="51">
        <v>-6.3</v>
      </c>
      <c r="G45" s="49">
        <v>0.67</v>
      </c>
      <c r="H45" s="13">
        <v>53929</v>
      </c>
      <c r="I45" s="50">
        <v>83.98</v>
      </c>
      <c r="J45" s="50">
        <v>2.13</v>
      </c>
      <c r="K45" s="49">
        <v>0.27</v>
      </c>
      <c r="L45" s="52">
        <v>8.43</v>
      </c>
    </row>
    <row r="46" spans="1:12" x14ac:dyDescent="0.25">
      <c r="A46" s="37" t="s">
        <v>32</v>
      </c>
      <c r="B46" s="13">
        <v>4418960</v>
      </c>
      <c r="C46" s="49">
        <v>18.149999999999999</v>
      </c>
      <c r="D46" s="13">
        <v>43273</v>
      </c>
      <c r="E46" s="50">
        <v>24.46</v>
      </c>
      <c r="F46" s="50">
        <v>6.3</v>
      </c>
      <c r="G46" s="49">
        <v>0.98</v>
      </c>
      <c r="H46" s="13">
        <v>10291</v>
      </c>
      <c r="I46" s="50">
        <v>16.02</v>
      </c>
      <c r="J46" s="51">
        <v>-2.13</v>
      </c>
      <c r="K46" s="49">
        <v>0.23</v>
      </c>
      <c r="L46" s="53">
        <v>-8.43</v>
      </c>
    </row>
    <row r="47" spans="1:12" x14ac:dyDescent="0.25">
      <c r="A47" s="38" t="s">
        <v>33</v>
      </c>
      <c r="B47" s="54"/>
      <c r="C47" s="55"/>
      <c r="D47" s="54"/>
      <c r="E47" s="56"/>
      <c r="F47" s="56"/>
      <c r="G47" s="55"/>
      <c r="H47" s="54"/>
      <c r="I47" s="56"/>
      <c r="J47" s="56"/>
      <c r="K47" s="55"/>
      <c r="L47" s="57"/>
    </row>
    <row r="48" spans="1:12" x14ac:dyDescent="0.25">
      <c r="A48" s="37" t="s">
        <v>1</v>
      </c>
      <c r="B48" s="13">
        <v>953017</v>
      </c>
      <c r="C48" s="49">
        <v>3.91</v>
      </c>
      <c r="D48" s="13">
        <v>14879</v>
      </c>
      <c r="E48" s="50">
        <v>8.41</v>
      </c>
      <c r="F48" s="50">
        <v>4.49</v>
      </c>
      <c r="G48" s="49">
        <v>1.56</v>
      </c>
      <c r="H48" s="13">
        <v>2726</v>
      </c>
      <c r="I48" s="50">
        <v>4.25</v>
      </c>
      <c r="J48" s="50">
        <v>0.33</v>
      </c>
      <c r="K48" s="49">
        <v>0.28999999999999998</v>
      </c>
      <c r="L48" s="53">
        <v>-4.16</v>
      </c>
    </row>
    <row r="49" spans="1:12" x14ac:dyDescent="0.25">
      <c r="A49" s="37" t="s">
        <v>2</v>
      </c>
      <c r="B49" s="13">
        <v>904544</v>
      </c>
      <c r="C49" s="49">
        <v>3.72</v>
      </c>
      <c r="D49" s="13">
        <v>9499</v>
      </c>
      <c r="E49" s="50">
        <v>5.37</v>
      </c>
      <c r="F49" s="50">
        <v>1.65</v>
      </c>
      <c r="G49" s="49">
        <v>1.05</v>
      </c>
      <c r="H49" s="13">
        <v>2120</v>
      </c>
      <c r="I49" s="50">
        <v>3.3</v>
      </c>
      <c r="J49" s="51">
        <v>-0.41</v>
      </c>
      <c r="K49" s="49">
        <v>0.23</v>
      </c>
      <c r="L49" s="53">
        <v>-2.0699999999999998</v>
      </c>
    </row>
    <row r="50" spans="1:12" x14ac:dyDescent="0.25">
      <c r="A50" s="37" t="s">
        <v>3</v>
      </c>
      <c r="B50" s="13">
        <v>520454</v>
      </c>
      <c r="C50" s="49">
        <v>2.14</v>
      </c>
      <c r="D50" s="13">
        <v>4061</v>
      </c>
      <c r="E50" s="50">
        <v>2.2999999999999998</v>
      </c>
      <c r="F50" s="50">
        <v>0.16</v>
      </c>
      <c r="G50" s="49">
        <v>0.78</v>
      </c>
      <c r="H50" s="13">
        <v>1062</v>
      </c>
      <c r="I50" s="50">
        <v>1.65</v>
      </c>
      <c r="J50" s="51">
        <v>-0.48</v>
      </c>
      <c r="K50" s="49">
        <v>0.2</v>
      </c>
      <c r="L50" s="53">
        <v>-0.64</v>
      </c>
    </row>
    <row r="51" spans="1:12" x14ac:dyDescent="0.25">
      <c r="A51" s="37" t="s">
        <v>4</v>
      </c>
      <c r="B51" s="13">
        <v>304938</v>
      </c>
      <c r="C51" s="49">
        <v>1.25</v>
      </c>
      <c r="D51" s="58">
        <v>787</v>
      </c>
      <c r="E51" s="50">
        <v>0.44</v>
      </c>
      <c r="F51" s="51">
        <v>-0.81</v>
      </c>
      <c r="G51" s="49">
        <v>0.26</v>
      </c>
      <c r="H51" s="58">
        <v>151</v>
      </c>
      <c r="I51" s="50">
        <v>0.24</v>
      </c>
      <c r="J51" s="51">
        <v>-1.02</v>
      </c>
      <c r="K51" s="49">
        <v>0.05</v>
      </c>
      <c r="L51" s="53">
        <v>-0.21</v>
      </c>
    </row>
    <row r="52" spans="1:12" x14ac:dyDescent="0.25">
      <c r="A52" s="37" t="s">
        <v>5</v>
      </c>
      <c r="B52" s="13">
        <v>228765</v>
      </c>
      <c r="C52" s="49">
        <v>0.94</v>
      </c>
      <c r="D52" s="13">
        <v>1493</v>
      </c>
      <c r="E52" s="50">
        <v>0.84</v>
      </c>
      <c r="F52" s="51">
        <v>-0.1</v>
      </c>
      <c r="G52" s="49">
        <v>0.65</v>
      </c>
      <c r="H52" s="58">
        <v>585</v>
      </c>
      <c r="I52" s="50">
        <v>0.91</v>
      </c>
      <c r="J52" s="51">
        <v>-0.03</v>
      </c>
      <c r="K52" s="49">
        <v>0.26</v>
      </c>
      <c r="L52" s="52">
        <v>7.0000000000000007E-2</v>
      </c>
    </row>
    <row r="53" spans="1:12" x14ac:dyDescent="0.25">
      <c r="A53" s="37" t="s">
        <v>6</v>
      </c>
      <c r="B53" s="13">
        <v>173457</v>
      </c>
      <c r="C53" s="49">
        <v>0.71</v>
      </c>
      <c r="D53" s="13">
        <v>1011</v>
      </c>
      <c r="E53" s="50">
        <v>0.56999999999999995</v>
      </c>
      <c r="F53" s="51">
        <v>-0.14000000000000001</v>
      </c>
      <c r="G53" s="49">
        <v>0.57999999999999996</v>
      </c>
      <c r="H53" s="58">
        <v>218</v>
      </c>
      <c r="I53" s="50">
        <v>0.34</v>
      </c>
      <c r="J53" s="51">
        <v>-0.37</v>
      </c>
      <c r="K53" s="49">
        <v>0.13</v>
      </c>
      <c r="L53" s="53">
        <v>-0.23</v>
      </c>
    </row>
    <row r="54" spans="1:12" x14ac:dyDescent="0.25">
      <c r="A54" s="37" t="s">
        <v>7</v>
      </c>
      <c r="B54" s="13">
        <v>184142</v>
      </c>
      <c r="C54" s="49">
        <v>0.76</v>
      </c>
      <c r="D54" s="13">
        <v>4048</v>
      </c>
      <c r="E54" s="50">
        <v>2.29</v>
      </c>
      <c r="F54" s="50">
        <v>1.53</v>
      </c>
      <c r="G54" s="49">
        <v>2.2000000000000002</v>
      </c>
      <c r="H54" s="13">
        <v>1202</v>
      </c>
      <c r="I54" s="50">
        <v>1.87</v>
      </c>
      <c r="J54" s="50">
        <v>1.1100000000000001</v>
      </c>
      <c r="K54" s="49">
        <v>0.65</v>
      </c>
      <c r="L54" s="53">
        <v>-0.42</v>
      </c>
    </row>
    <row r="55" spans="1:12" x14ac:dyDescent="0.25">
      <c r="A55" s="37" t="s">
        <v>8</v>
      </c>
      <c r="B55" s="13">
        <v>117650</v>
      </c>
      <c r="C55" s="49">
        <v>0.48</v>
      </c>
      <c r="D55" s="13">
        <v>2794</v>
      </c>
      <c r="E55" s="50">
        <v>1.58</v>
      </c>
      <c r="F55" s="50">
        <v>1.1000000000000001</v>
      </c>
      <c r="G55" s="49">
        <v>2.37</v>
      </c>
      <c r="H55" s="58">
        <v>616</v>
      </c>
      <c r="I55" s="50">
        <v>0.96</v>
      </c>
      <c r="J55" s="50">
        <v>0.48</v>
      </c>
      <c r="K55" s="49">
        <v>0.52</v>
      </c>
      <c r="L55" s="53">
        <v>-0.62</v>
      </c>
    </row>
    <row r="56" spans="1:12" x14ac:dyDescent="0.25">
      <c r="A56" s="37" t="s">
        <v>9</v>
      </c>
      <c r="B56" s="13">
        <v>105322</v>
      </c>
      <c r="C56" s="49">
        <v>0.43</v>
      </c>
      <c r="D56" s="13">
        <v>1562</v>
      </c>
      <c r="E56" s="50">
        <v>0.88</v>
      </c>
      <c r="F56" s="50">
        <v>0.45</v>
      </c>
      <c r="G56" s="49">
        <v>1.48</v>
      </c>
      <c r="H56" s="58">
        <v>303</v>
      </c>
      <c r="I56" s="50">
        <v>0.47</v>
      </c>
      <c r="J56" s="50">
        <v>0.04</v>
      </c>
      <c r="K56" s="49">
        <v>0.28999999999999998</v>
      </c>
      <c r="L56" s="53">
        <v>-0.41</v>
      </c>
    </row>
    <row r="57" spans="1:12" x14ac:dyDescent="0.25">
      <c r="A57" s="37" t="s">
        <v>10</v>
      </c>
      <c r="B57" s="13">
        <v>63679</v>
      </c>
      <c r="C57" s="49">
        <v>0.26</v>
      </c>
      <c r="D57" s="13">
        <v>1097</v>
      </c>
      <c r="E57" s="50">
        <v>0.62</v>
      </c>
      <c r="F57" s="50">
        <v>0.36</v>
      </c>
      <c r="G57" s="49">
        <v>1.72</v>
      </c>
      <c r="H57" s="58">
        <v>345</v>
      </c>
      <c r="I57" s="50">
        <v>0.54</v>
      </c>
      <c r="J57" s="50">
        <v>0.28000000000000003</v>
      </c>
      <c r="K57" s="49">
        <v>0.54</v>
      </c>
      <c r="L57" s="53">
        <v>-0.08</v>
      </c>
    </row>
    <row r="58" spans="1:12" x14ac:dyDescent="0.25">
      <c r="A58" s="37" t="s">
        <v>11</v>
      </c>
      <c r="B58" s="13">
        <v>53882</v>
      </c>
      <c r="C58" s="49">
        <v>0.22</v>
      </c>
      <c r="D58" s="13">
        <v>207</v>
      </c>
      <c r="E58" s="50">
        <v>0.12</v>
      </c>
      <c r="F58" s="50">
        <v>-0.1</v>
      </c>
      <c r="G58" s="49">
        <v>0.38</v>
      </c>
      <c r="H58" s="13">
        <v>87</v>
      </c>
      <c r="I58" s="50">
        <v>0.14000000000000001</v>
      </c>
      <c r="J58" s="50">
        <v>-0.09</v>
      </c>
      <c r="K58" s="49">
        <v>0.16</v>
      </c>
      <c r="L58" s="52">
        <v>0.02</v>
      </c>
    </row>
    <row r="59" spans="1:12" x14ac:dyDescent="0.25">
      <c r="A59" s="37" t="s">
        <v>12</v>
      </c>
      <c r="B59" s="13">
        <v>80435</v>
      </c>
      <c r="C59" s="49">
        <v>0.33</v>
      </c>
      <c r="D59" s="13">
        <v>687</v>
      </c>
      <c r="E59" s="50">
        <v>0.39</v>
      </c>
      <c r="F59" s="50">
        <v>0.06</v>
      </c>
      <c r="G59" s="49">
        <v>0.85</v>
      </c>
      <c r="H59" s="13">
        <v>294</v>
      </c>
      <c r="I59" s="50">
        <v>0.46</v>
      </c>
      <c r="J59" s="50">
        <v>0.13</v>
      </c>
      <c r="K59" s="49">
        <v>0.36</v>
      </c>
      <c r="L59" s="52">
        <v>7.0000000000000007E-2</v>
      </c>
    </row>
    <row r="60" spans="1:12" x14ac:dyDescent="0.25">
      <c r="A60" s="37" t="s">
        <v>31</v>
      </c>
      <c r="B60" s="13">
        <v>19925243</v>
      </c>
      <c r="C60" s="49">
        <v>81.849999999999994</v>
      </c>
      <c r="D60" s="13">
        <v>133671</v>
      </c>
      <c r="E60" s="50">
        <v>75.540000000000006</v>
      </c>
      <c r="F60" s="50">
        <v>-6.3</v>
      </c>
      <c r="G60" s="49">
        <v>0.67</v>
      </c>
      <c r="H60" s="13">
        <v>53929</v>
      </c>
      <c r="I60" s="50">
        <v>83.98</v>
      </c>
      <c r="J60" s="50">
        <v>2.13</v>
      </c>
      <c r="K60" s="49">
        <v>0.27</v>
      </c>
      <c r="L60" s="52">
        <v>8.43</v>
      </c>
    </row>
    <row r="61" spans="1:12" x14ac:dyDescent="0.25">
      <c r="A61" s="37" t="s">
        <v>13</v>
      </c>
      <c r="B61" s="13">
        <v>728676</v>
      </c>
      <c r="C61" s="49">
        <v>2.99</v>
      </c>
      <c r="D61" s="13">
        <v>1149</v>
      </c>
      <c r="E61" s="50">
        <v>0.65</v>
      </c>
      <c r="F61" s="50">
        <v>-2.34</v>
      </c>
      <c r="G61" s="49">
        <v>0.16</v>
      </c>
      <c r="H61" s="13">
        <v>582</v>
      </c>
      <c r="I61" s="50">
        <v>0.91</v>
      </c>
      <c r="J61" s="50">
        <v>-2.09</v>
      </c>
      <c r="K61" s="49">
        <v>0.08</v>
      </c>
      <c r="L61" s="52">
        <v>0.26</v>
      </c>
    </row>
    <row r="62" spans="1:12" x14ac:dyDescent="0.25">
      <c r="A62" s="38" t="s">
        <v>0</v>
      </c>
      <c r="B62" s="21"/>
      <c r="C62" s="14"/>
      <c r="D62" s="21"/>
      <c r="E62" s="15"/>
      <c r="F62" s="15"/>
      <c r="G62" s="14"/>
      <c r="H62" s="21"/>
      <c r="I62" s="15"/>
      <c r="J62" s="15"/>
      <c r="K62" s="59"/>
      <c r="L62" s="60"/>
    </row>
    <row r="63" spans="1:12" x14ac:dyDescent="0.25">
      <c r="A63" s="22" t="s">
        <v>34</v>
      </c>
      <c r="B63" s="13">
        <v>12556994</v>
      </c>
      <c r="C63" s="49">
        <v>51.58</v>
      </c>
      <c r="D63" s="13">
        <v>55853</v>
      </c>
      <c r="E63" s="50">
        <v>31.57</v>
      </c>
      <c r="F63" s="51">
        <v>-20.02</v>
      </c>
      <c r="G63" s="49">
        <v>0.44</v>
      </c>
      <c r="H63" s="13">
        <v>25405</v>
      </c>
      <c r="I63" s="50">
        <v>39.56</v>
      </c>
      <c r="J63" s="51">
        <v>-12.02</v>
      </c>
      <c r="K63" s="49">
        <v>0.2</v>
      </c>
      <c r="L63" s="52">
        <v>7.99</v>
      </c>
    </row>
    <row r="64" spans="1:12" x14ac:dyDescent="0.25">
      <c r="A64" s="22" t="s">
        <v>35</v>
      </c>
      <c r="B64" s="13">
        <v>11787210</v>
      </c>
      <c r="C64" s="49">
        <v>48.42</v>
      </c>
      <c r="D64" s="13">
        <v>121091</v>
      </c>
      <c r="E64" s="50">
        <v>68.430000000000007</v>
      </c>
      <c r="F64" s="50">
        <v>20.02</v>
      </c>
      <c r="G64" s="49">
        <v>1.03</v>
      </c>
      <c r="H64" s="13">
        <v>38815</v>
      </c>
      <c r="I64" s="50">
        <v>60.44</v>
      </c>
      <c r="J64" s="50">
        <v>12.02</v>
      </c>
      <c r="K64" s="49">
        <v>0.33</v>
      </c>
      <c r="L64" s="53">
        <v>-7.99</v>
      </c>
    </row>
    <row r="65" spans="1:12" x14ac:dyDescent="0.25">
      <c r="A65" s="38" t="s">
        <v>15</v>
      </c>
      <c r="B65" s="21"/>
      <c r="C65" s="23"/>
      <c r="D65" s="61"/>
      <c r="E65" s="61"/>
      <c r="F65" s="61"/>
      <c r="G65" s="23"/>
      <c r="H65" s="61"/>
      <c r="I65" s="62"/>
      <c r="J65" s="62"/>
      <c r="K65" s="63"/>
      <c r="L65" s="64"/>
    </row>
    <row r="66" spans="1:12" x14ac:dyDescent="0.25">
      <c r="A66" s="22" t="s">
        <v>36</v>
      </c>
      <c r="B66" s="65">
        <v>24167260</v>
      </c>
      <c r="C66" s="49">
        <v>99.27</v>
      </c>
      <c r="D66" s="61"/>
      <c r="E66" s="61"/>
      <c r="F66" s="61"/>
      <c r="G66" s="23"/>
      <c r="H66" s="61"/>
      <c r="I66" s="62"/>
      <c r="J66" s="62"/>
      <c r="K66" s="63"/>
      <c r="L66" s="64"/>
    </row>
    <row r="67" spans="1:12" x14ac:dyDescent="0.25">
      <c r="A67" s="22" t="s">
        <v>37</v>
      </c>
      <c r="B67" s="65">
        <v>176944</v>
      </c>
      <c r="C67" s="49">
        <v>0.73</v>
      </c>
      <c r="D67" s="61"/>
      <c r="E67" s="61"/>
      <c r="F67" s="61"/>
      <c r="G67" s="23"/>
      <c r="H67" s="61"/>
      <c r="I67" s="61"/>
      <c r="J67" s="61"/>
      <c r="K67" s="23"/>
      <c r="L67" s="64"/>
    </row>
    <row r="68" spans="1:12" x14ac:dyDescent="0.25">
      <c r="A68" s="38" t="s">
        <v>16</v>
      </c>
      <c r="B68" s="21"/>
      <c r="C68" s="14"/>
      <c r="G68" s="66"/>
      <c r="H68" s="67"/>
      <c r="I68" s="61"/>
      <c r="J68" s="61"/>
      <c r="K68" s="23"/>
      <c r="L68" s="64"/>
    </row>
    <row r="69" spans="1:12" x14ac:dyDescent="0.25">
      <c r="A69" s="22" t="s">
        <v>38</v>
      </c>
      <c r="B69" s="13">
        <v>24279984</v>
      </c>
      <c r="C69" s="49">
        <v>99.74</v>
      </c>
      <c r="D69" s="68">
        <v>138997</v>
      </c>
      <c r="E69" s="69">
        <v>78.55</v>
      </c>
      <c r="G69" s="14"/>
      <c r="K69" s="14"/>
      <c r="L69" s="18"/>
    </row>
    <row r="70" spans="1:12" x14ac:dyDescent="0.25">
      <c r="A70" s="30" t="s">
        <v>39</v>
      </c>
      <c r="B70" s="70">
        <v>64220</v>
      </c>
      <c r="C70" s="71">
        <v>0.26</v>
      </c>
      <c r="D70" s="28">
        <v>37947</v>
      </c>
      <c r="E70" s="29">
        <v>21.45</v>
      </c>
      <c r="F70" s="30"/>
      <c r="G70" s="31"/>
      <c r="H70" s="30"/>
      <c r="I70" s="30"/>
      <c r="J70" s="30"/>
      <c r="K70" s="31"/>
      <c r="L70" s="33"/>
    </row>
    <row r="71" spans="1:12" x14ac:dyDescent="0.25">
      <c r="A71" s="22"/>
    </row>
    <row r="72" spans="1:12" ht="17.25" x14ac:dyDescent="0.25">
      <c r="A72" s="34" t="s">
        <v>40</v>
      </c>
    </row>
    <row r="73" spans="1:12" ht="17.25" x14ac:dyDescent="0.25">
      <c r="A73" s="34" t="s">
        <v>27</v>
      </c>
    </row>
    <row r="74" spans="1:12" ht="17.25" x14ac:dyDescent="0.25">
      <c r="A74" s="34" t="s">
        <v>28</v>
      </c>
    </row>
    <row r="75" spans="1:12" x14ac:dyDescent="0.25">
      <c r="A75" s="35"/>
    </row>
    <row r="76" spans="1:12" x14ac:dyDescent="0.25">
      <c r="A76" t="s">
        <v>44</v>
      </c>
    </row>
  </sheetData>
  <mergeCells count="8">
    <mergeCell ref="B42:C42"/>
    <mergeCell ref="D42:G42"/>
    <mergeCell ref="H42:K42"/>
    <mergeCell ref="B1:L1"/>
    <mergeCell ref="B2:C2"/>
    <mergeCell ref="D2:G2"/>
    <mergeCell ref="H2:K2"/>
    <mergeCell ref="A38:L4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D29" sqref="D29:E29"/>
    </sheetView>
  </sheetViews>
  <sheetFormatPr defaultRowHeight="15" x14ac:dyDescent="0.25"/>
  <cols>
    <col min="1" max="1" width="32.28515625" customWidth="1"/>
    <col min="2" max="2" width="22.28515625" customWidth="1"/>
    <col min="3" max="3" width="21.28515625" customWidth="1"/>
  </cols>
  <sheetData>
    <row r="1" spans="1:5" x14ac:dyDescent="0.25">
      <c r="A1" t="s">
        <v>45</v>
      </c>
      <c r="B1" t="s">
        <v>46</v>
      </c>
      <c r="C1" t="s">
        <v>63</v>
      </c>
    </row>
    <row r="2" spans="1:5" x14ac:dyDescent="0.25">
      <c r="B2" t="s">
        <v>47</v>
      </c>
      <c r="C2" t="s">
        <v>47</v>
      </c>
      <c r="D2" t="s">
        <v>74</v>
      </c>
      <c r="E2" t="s">
        <v>75</v>
      </c>
    </row>
    <row r="3" spans="1:5" x14ac:dyDescent="0.25">
      <c r="A3" t="s">
        <v>48</v>
      </c>
      <c r="B3">
        <v>97945</v>
      </c>
      <c r="C3">
        <v>16973465</v>
      </c>
      <c r="D3" s="72">
        <f>B3/B3</f>
        <v>1</v>
      </c>
      <c r="E3" s="72">
        <f>B3/C3</f>
        <v>5.7704776249280863E-3</v>
      </c>
    </row>
    <row r="4" spans="1:5" x14ac:dyDescent="0.25">
      <c r="A4" t="s">
        <v>49</v>
      </c>
      <c r="B4">
        <v>14135</v>
      </c>
      <c r="C4">
        <v>3590560</v>
      </c>
      <c r="D4" s="72">
        <f>SUM(B5:B16)/(SUM(B5:B16)+B17)</f>
        <v>0.14436673643371281</v>
      </c>
      <c r="E4" s="72">
        <f>B4/C4</f>
        <v>3.9367118221113138E-3</v>
      </c>
    </row>
    <row r="5" spans="1:5" x14ac:dyDescent="0.25">
      <c r="A5" t="s">
        <v>51</v>
      </c>
      <c r="B5">
        <v>2710</v>
      </c>
      <c r="C5">
        <v>732355</v>
      </c>
      <c r="D5" s="72">
        <f t="shared" ref="D5:D17" si="0">B5/SUM(B$5:B$17)</f>
        <v>2.7668589514523455E-2</v>
      </c>
      <c r="E5" s="72">
        <f>B5/C5</f>
        <v>3.7003912037195078E-3</v>
      </c>
    </row>
    <row r="6" spans="1:5" x14ac:dyDescent="0.25">
      <c r="A6" t="s">
        <v>50</v>
      </c>
      <c r="B6">
        <v>3330</v>
      </c>
      <c r="C6">
        <v>899820</v>
      </c>
      <c r="D6" s="72">
        <f t="shared" si="0"/>
        <v>3.3998672724488234E-2</v>
      </c>
      <c r="E6" s="72">
        <f t="shared" ref="E6:E26" si="1">B6/C6</f>
        <v>3.700740148029606E-3</v>
      </c>
    </row>
    <row r="7" spans="1:5" x14ac:dyDescent="0.25">
      <c r="A7" t="s">
        <v>52</v>
      </c>
      <c r="B7">
        <v>2350</v>
      </c>
      <c r="C7">
        <v>518600</v>
      </c>
      <c r="D7" s="72">
        <f t="shared" si="0"/>
        <v>2.3993057328092298E-2</v>
      </c>
      <c r="E7" s="72">
        <f t="shared" si="1"/>
        <v>4.531430775163903E-3</v>
      </c>
    </row>
    <row r="8" spans="1:5" x14ac:dyDescent="0.25">
      <c r="A8" t="s">
        <v>53</v>
      </c>
      <c r="B8">
        <v>755</v>
      </c>
      <c r="C8">
        <v>436220</v>
      </c>
      <c r="D8" s="72">
        <f t="shared" si="0"/>
        <v>7.7084077798764616E-3</v>
      </c>
      <c r="E8" s="72">
        <f t="shared" si="1"/>
        <v>1.7307780477740589E-3</v>
      </c>
    </row>
    <row r="9" spans="1:5" x14ac:dyDescent="0.25">
      <c r="A9" t="s">
        <v>54</v>
      </c>
      <c r="B9">
        <v>1045</v>
      </c>
      <c r="C9">
        <v>244970</v>
      </c>
      <c r="D9" s="72">
        <f t="shared" si="0"/>
        <v>1.066925315227934E-2</v>
      </c>
      <c r="E9" s="72">
        <f t="shared" si="1"/>
        <v>4.2658284687920973E-3</v>
      </c>
    </row>
    <row r="10" spans="1:5" x14ac:dyDescent="0.25">
      <c r="A10" t="s">
        <v>56</v>
      </c>
      <c r="B10">
        <v>335</v>
      </c>
      <c r="C10">
        <v>151810</v>
      </c>
      <c r="D10" s="72">
        <f t="shared" si="0"/>
        <v>3.4202868957067742E-3</v>
      </c>
      <c r="E10" s="72">
        <f>B10/C10</f>
        <v>2.2067057506093141E-3</v>
      </c>
    </row>
    <row r="11" spans="1:5" x14ac:dyDescent="0.25">
      <c r="A11" t="s">
        <v>55</v>
      </c>
      <c r="B11">
        <v>1410</v>
      </c>
      <c r="C11">
        <v>202580</v>
      </c>
      <c r="D11" s="72">
        <f t="shared" si="0"/>
        <v>1.4395834396855378E-2</v>
      </c>
      <c r="E11" s="72">
        <f t="shared" si="1"/>
        <v>6.9602132490867805E-3</v>
      </c>
    </row>
    <row r="12" spans="1:5" x14ac:dyDescent="0.25">
      <c r="A12" t="s">
        <v>57</v>
      </c>
      <c r="B12">
        <v>840</v>
      </c>
      <c r="C12">
        <v>124435</v>
      </c>
      <c r="D12" s="72">
        <f t="shared" si="0"/>
        <v>8.5762417683393748E-3</v>
      </c>
      <c r="E12" s="72">
        <f t="shared" si="1"/>
        <v>6.750512315666814E-3</v>
      </c>
    </row>
    <row r="13" spans="1:5" x14ac:dyDescent="0.25">
      <c r="A13" t="s">
        <v>58</v>
      </c>
      <c r="B13">
        <v>320</v>
      </c>
      <c r="C13">
        <v>87115</v>
      </c>
      <c r="D13" s="72">
        <f t="shared" si="0"/>
        <v>3.2671397212721423E-3</v>
      </c>
      <c r="E13" s="72">
        <f t="shared" si="1"/>
        <v>3.6733054009068472E-3</v>
      </c>
    </row>
    <row r="14" spans="1:5" x14ac:dyDescent="0.25">
      <c r="A14" t="s">
        <v>59</v>
      </c>
      <c r="B14">
        <v>445</v>
      </c>
      <c r="C14">
        <v>43600</v>
      </c>
      <c r="D14" s="72">
        <f t="shared" si="0"/>
        <v>4.5433661748940733E-3</v>
      </c>
      <c r="E14" s="72">
        <f t="shared" si="1"/>
        <v>1.0206422018348624E-2</v>
      </c>
    </row>
    <row r="15" spans="1:5" x14ac:dyDescent="0.25">
      <c r="A15" t="s">
        <v>60</v>
      </c>
      <c r="B15">
        <v>245</v>
      </c>
      <c r="C15">
        <v>64110</v>
      </c>
      <c r="D15" s="72">
        <f t="shared" si="0"/>
        <v>2.501403849098984E-3</v>
      </c>
      <c r="E15" s="72">
        <f t="shared" si="1"/>
        <v>3.8215566994228671E-3</v>
      </c>
    </row>
    <row r="16" spans="1:5" x14ac:dyDescent="0.25">
      <c r="A16" t="s">
        <v>61</v>
      </c>
      <c r="B16">
        <v>355</v>
      </c>
      <c r="C16">
        <v>84945</v>
      </c>
      <c r="D16" s="72">
        <f t="shared" si="0"/>
        <v>3.624483128286283E-3</v>
      </c>
      <c r="E16" s="72">
        <f t="shared" si="1"/>
        <v>4.1791747601389135E-3</v>
      </c>
    </row>
    <row r="17" spans="1:5" x14ac:dyDescent="0.25">
      <c r="A17" t="s">
        <v>62</v>
      </c>
      <c r="B17">
        <v>83805</v>
      </c>
      <c r="C17">
        <v>13382905</v>
      </c>
      <c r="D17" s="72">
        <f t="shared" si="0"/>
        <v>0.85563326356628722</v>
      </c>
      <c r="E17" s="72">
        <f t="shared" si="1"/>
        <v>6.2620933197986535E-3</v>
      </c>
    </row>
    <row r="18" spans="1:5" x14ac:dyDescent="0.25">
      <c r="A18" t="s">
        <v>64</v>
      </c>
      <c r="B18">
        <v>97940</v>
      </c>
      <c r="C18">
        <v>16973460</v>
      </c>
      <c r="D18" s="72">
        <f>B18/B18</f>
        <v>1</v>
      </c>
      <c r="E18" s="72">
        <f t="shared" si="1"/>
        <v>5.7701847472465834E-3</v>
      </c>
    </row>
    <row r="19" spans="1:5" x14ac:dyDescent="0.25">
      <c r="A19" t="s">
        <v>65</v>
      </c>
      <c r="B19">
        <v>2910</v>
      </c>
      <c r="C19">
        <v>640185</v>
      </c>
      <c r="D19" s="72">
        <f>SUM(B21:B25)/SUM(B21:B26)</f>
        <v>2.9761600898463424E-2</v>
      </c>
      <c r="E19" s="72">
        <f t="shared" si="1"/>
        <v>4.545561048759343E-3</v>
      </c>
    </row>
    <row r="20" spans="1:5" x14ac:dyDescent="0.25">
      <c r="A20" t="s">
        <v>66</v>
      </c>
      <c r="B20">
        <v>2825</v>
      </c>
      <c r="C20">
        <v>622750</v>
      </c>
      <c r="D20" s="72">
        <f>B20/(B20+B24+B25+B26)</f>
        <v>2.8842717851855635E-2</v>
      </c>
      <c r="E20" s="72">
        <f t="shared" si="1"/>
        <v>4.5363307908470492E-3</v>
      </c>
    </row>
    <row r="21" spans="1:5" x14ac:dyDescent="0.25">
      <c r="A21" t="s">
        <v>67</v>
      </c>
      <c r="B21">
        <v>1470</v>
      </c>
      <c r="C21">
        <v>335280</v>
      </c>
      <c r="D21" s="72">
        <f>B21/SUM(B$21:B$26)</f>
        <v>1.5008423094593906E-2</v>
      </c>
      <c r="E21" s="72">
        <f t="shared" si="1"/>
        <v>4.3843951324266288E-3</v>
      </c>
    </row>
    <row r="22" spans="1:5" x14ac:dyDescent="0.25">
      <c r="A22" t="s">
        <v>68</v>
      </c>
      <c r="B22">
        <v>1175</v>
      </c>
      <c r="C22">
        <v>264975</v>
      </c>
      <c r="D22" s="72">
        <f t="shared" ref="D22:D26" si="2">B22/SUM(B$21:B$26)</f>
        <v>1.1996528664046149E-2</v>
      </c>
      <c r="E22" s="72">
        <f t="shared" si="1"/>
        <v>4.43438060194358E-3</v>
      </c>
    </row>
    <row r="23" spans="1:5" x14ac:dyDescent="0.25">
      <c r="A23" t="s">
        <v>69</v>
      </c>
      <c r="B23">
        <v>180</v>
      </c>
      <c r="C23">
        <v>22505</v>
      </c>
      <c r="D23" s="72">
        <f t="shared" si="2"/>
        <v>1.8377660932155802E-3</v>
      </c>
      <c r="E23" s="72">
        <f t="shared" si="1"/>
        <v>7.9982226171961789E-3</v>
      </c>
    </row>
    <row r="24" spans="1:5" x14ac:dyDescent="0.25">
      <c r="A24" t="s">
        <v>70</v>
      </c>
      <c r="B24">
        <v>55</v>
      </c>
      <c r="C24">
        <v>7780</v>
      </c>
      <c r="D24" s="72">
        <f t="shared" si="2"/>
        <v>5.6153963959364953E-4</v>
      </c>
      <c r="E24" s="72">
        <f t="shared" si="1"/>
        <v>7.0694087403598968E-3</v>
      </c>
    </row>
    <row r="25" spans="1:5" x14ac:dyDescent="0.25">
      <c r="A25" t="s">
        <v>71</v>
      </c>
      <c r="B25">
        <v>35</v>
      </c>
      <c r="C25">
        <v>9655</v>
      </c>
      <c r="D25" s="72">
        <f t="shared" si="2"/>
        <v>3.5734340701414058E-4</v>
      </c>
      <c r="E25" s="72">
        <f t="shared" si="1"/>
        <v>3.6250647332988087E-3</v>
      </c>
    </row>
    <row r="26" spans="1:5" x14ac:dyDescent="0.25">
      <c r="A26" t="s">
        <v>72</v>
      </c>
      <c r="B26">
        <v>95030</v>
      </c>
      <c r="C26">
        <v>16333275</v>
      </c>
      <c r="D26" s="72">
        <f t="shared" si="2"/>
        <v>0.97023839910153653</v>
      </c>
      <c r="E26" s="72">
        <f t="shared" si="1"/>
        <v>5.8181840445348529E-3</v>
      </c>
    </row>
    <row r="27" spans="1:5" x14ac:dyDescent="0.25">
      <c r="A27" t="s">
        <v>73</v>
      </c>
      <c r="B27">
        <f>B3-B4-B19</f>
        <v>80900</v>
      </c>
      <c r="C27">
        <f>C3-C4-C19</f>
        <v>12742720</v>
      </c>
      <c r="D27" s="72">
        <f t="shared" ref="D27" si="3">B27/SUM(B$21:B$26)</f>
        <v>0.82597376078411355</v>
      </c>
      <c r="E27" s="72">
        <f t="shared" ref="E27" si="4">B27/C27</f>
        <v>6.3487230355842392E-3</v>
      </c>
    </row>
    <row r="28" spans="1:5" x14ac:dyDescent="0.25">
      <c r="A28" t="s">
        <v>76</v>
      </c>
      <c r="B28">
        <v>97940</v>
      </c>
      <c r="C28">
        <v>16973460</v>
      </c>
      <c r="D28" s="72">
        <f>B28/B28</f>
        <v>1</v>
      </c>
      <c r="E28" s="72">
        <f>B28/C28</f>
        <v>5.7701847472465834E-3</v>
      </c>
    </row>
    <row r="29" spans="1:5" x14ac:dyDescent="0.25">
      <c r="A29" t="s">
        <v>77</v>
      </c>
      <c r="B29">
        <v>45520</v>
      </c>
      <c r="C29">
        <v>8825175</v>
      </c>
      <c r="D29" s="72">
        <f>B29/(B$29+B$30)</f>
        <v>0.46475062535096229</v>
      </c>
      <c r="E29" s="72">
        <f>B29/C29</f>
        <v>5.1579713716725165E-3</v>
      </c>
    </row>
    <row r="30" spans="1:5" x14ac:dyDescent="0.25">
      <c r="A30" t="s">
        <v>78</v>
      </c>
      <c r="B30">
        <v>52425</v>
      </c>
      <c r="C30">
        <v>8148285</v>
      </c>
      <c r="D30" s="72">
        <f>B30/(B$29+B$30)</f>
        <v>0.53524937464903777</v>
      </c>
      <c r="E30" s="72">
        <f>B30/C30</f>
        <v>6.4338692129693549E-3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vt:lpstr>
      <vt:lpstr>Analysis for Highlight</vt:lpstr>
      <vt:lpstr>Source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Dufay</dc:creator>
  <cp:lastModifiedBy>Jocelyne Fortier</cp:lastModifiedBy>
  <cp:lastPrinted>2016-07-20T15:59:56Z</cp:lastPrinted>
  <dcterms:created xsi:type="dcterms:W3CDTF">2015-11-04T15:48:22Z</dcterms:created>
  <dcterms:modified xsi:type="dcterms:W3CDTF">2020-07-07T11:57:51Z</dcterms:modified>
</cp:coreProperties>
</file>